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75" activeTab="5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<sst xmlns="http://schemas.openxmlformats.org/spreadsheetml/2006/main" count="2428" uniqueCount="940">
  <si>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</si>
  <si>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</si>
  <si>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</si>
  <si>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</si>
  <si>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</si>
  <si>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</si>
  <si>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</si>
  <si>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</si>
  <si>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</si>
  <si>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</si>
  <si>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</si>
  <si>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</si>
  <si>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</si>
  <si>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</si>
  <si>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</si>
  <si>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</si>
  <si>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</si>
  <si>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</si>
  <si>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</si>
  <si>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</si>
  <si>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</si>
  <si>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</si>
  <si>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</si>
  <si>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</si>
  <si>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</si>
  <si>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</si>
  <si>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</si>
  <si>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</si>
  <si>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</si>
  <si>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</si>
  <si>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</si>
  <si>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</si>
  <si>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</si>
  <si>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</si>
  <si>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</si>
  <si>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</si>
  <si>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</si>
  <si>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</si>
  <si>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</si>
  <si>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</si>
  <si>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</si>
  <si>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</si>
  <si>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</si>
  <si>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</si>
  <si>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</si>
  <si>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</si>
  <si>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</si>
  <si>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</si>
  <si>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</si>
  <si>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</si>
  <si>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</si>
  <si>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</si>
  <si>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</si>
  <si>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</si>
  <si>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</si>
  <si>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</si>
  <si>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</si>
  <si>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</si>
  <si>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</si>
  <si>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</si>
  <si>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</si>
  <si>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</si>
  <si>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</si>
  <si>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</si>
  <si>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</si>
  <si>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</si>
  <si>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</si>
  <si>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</si>
  <si>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</si>
  <si>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</si>
  <si>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</si>
  <si>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</si>
  <si>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</si>
  <si>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</si>
  <si>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</si>
  <si>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</si>
  <si>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</si>
  <si>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</si>
  <si>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</si>
  <si>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</si>
  <si>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</si>
  <si>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</si>
  <si>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</si>
  <si>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</si>
  <si>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</si>
  <si>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</si>
  <si>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</si>
  <si>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</si>
  <si>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</si>
  <si>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</si>
  <si>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</si>
  <si>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</si>
  <si>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</si>
  <si>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</si>
  <si>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</si>
  <si>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</si>
  <si>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</si>
  <si>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</si>
  <si>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</si>
  <si>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</si>
  <si>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</si>
  <si>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</si>
  <si>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</si>
  <si>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</si>
  <si>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</si>
  <si>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</si>
  <si>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</si>
  <si>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</si>
  <si>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</si>
  <si>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</si>
  <si>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</si>
  <si>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</si>
  <si>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</si>
  <si>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</si>
  <si>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</si>
  <si>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</si>
  <si>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</si>
  <si>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</si>
  <si>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</si>
  <si>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</si>
  <si>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</si>
  <si>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</si>
  <si>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</si>
  <si>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</si>
  <si>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</si>
  <si>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</si>
  <si>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</si>
  <si>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</si>
  <si>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</si>
  <si>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</si>
  <si>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</si>
  <si>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</si>
  <si>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</si>
  <si>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</si>
  <si>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</si>
  <si>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</si>
  <si>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</si>
  <si>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</si>
  <si>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</si>
  <si>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</si>
  <si>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</si>
  <si>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</si>
  <si>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</si>
  <si>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</si>
  <si>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</si>
  <si>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</si>
  <si>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</si>
  <si>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</si>
  <si>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</si>
  <si>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</si>
  <si>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</si>
  <si>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</si>
  <si>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</si>
  <si>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</si>
  <si>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</si>
  <si>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</si>
  <si>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</si>
  <si>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</si>
  <si>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</si>
  <si>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</si>
  <si>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</si>
  <si>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</si>
  <si>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</si>
  <si>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</si>
  <si>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</si>
  <si>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</si>
  <si>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</si>
  <si>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</si>
  <si>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</si>
  <si>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</si>
  <si>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</si>
  <si>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</si>
  <si>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</si>
  <si>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</si>
  <si>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</si>
  <si>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</si>
  <si>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</si>
  <si>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</si>
  <si>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</si>
  <si>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44560004</t>
  </si>
  <si>
    <t>21010002</t>
  </si>
  <si>
    <t>CONSOLIDADO - Ministério da Saúde</t>
  </si>
  <si>
    <t>ITENS GLOBAIS</t>
  </si>
  <si>
    <t>PESSOAL ATIVO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</si>
  <si>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</si>
  <si>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</si>
  <si>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</si>
  <si>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</si>
  <si>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</si>
  <si>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</si>
  <si>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</si>
  <si>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</si>
  <si>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</si>
  <si>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</si>
  <si>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</si>
  <si>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</si>
  <si>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</si>
  <si>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</si>
  <si>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</si>
  <si>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</si>
  <si>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</si>
  <si>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</si>
  <si>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</si>
  <si>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</si>
  <si>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</si>
  <si>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</si>
  <si>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</si>
  <si>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</si>
  <si>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</si>
  <si>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</si>
  <si>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</si>
  <si>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</si>
  <si>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</si>
  <si>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</si>
  <si>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</si>
  <si>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</si>
  <si>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</si>
  <si>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</si>
  <si>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</si>
  <si>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</si>
  <si>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</si>
  <si>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</si>
  <si>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</si>
  <si>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</si>
  <si>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</si>
  <si>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</si>
  <si>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</si>
  <si>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</si>
  <si>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</si>
  <si>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</si>
  <si>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</si>
  <si>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</si>
  <si>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</si>
  <si>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</si>
  <si>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</si>
  <si>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</si>
  <si>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</si>
  <si>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</si>
  <si>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</si>
  <si>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</si>
  <si>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</si>
  <si>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</si>
  <si>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</si>
  <si>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</si>
  <si>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</si>
  <si>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</si>
  <si>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</si>
  <si>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</si>
  <si>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</si>
  <si>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</si>
  <si>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</si>
  <si>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</si>
  <si>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</si>
  <si>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</si>
  <si>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</si>
  <si>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</si>
  <si>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</si>
  <si>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</si>
  <si>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</si>
  <si>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</si>
  <si>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</si>
  <si>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</si>
  <si>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</si>
  <si>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</si>
  <si>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</si>
  <si>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</si>
  <si>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</si>
  <si>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</si>
  <si>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</si>
  <si>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</si>
  <si>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</si>
  <si>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</si>
  <si>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</si>
  <si>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</si>
  <si>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</si>
  <si>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</si>
  <si>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</si>
  <si>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</si>
  <si>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</si>
  <si>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</si>
  <si>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</si>
  <si>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</si>
  <si>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</si>
  <si>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</si>
  <si>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</si>
  <si>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</si>
  <si>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</si>
  <si>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</si>
  <si>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</si>
  <si>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</si>
  <si>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</si>
  <si>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</si>
  <si>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</si>
  <si>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</si>
  <si>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</si>
  <si>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</si>
  <si>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</si>
  <si>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</si>
  <si>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</si>
  <si>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</si>
  <si>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</si>
  <si>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0008/0026</t>
  </si>
  <si>
    <t>0002/4442</t>
  </si>
  <si>
    <t>5569</t>
  </si>
  <si>
    <t>0004/0070</t>
  </si>
  <si>
    <t>0004/0012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</si>
  <si>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</si>
  <si>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</si>
  <si>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</si>
  <si>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</si>
  <si>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</si>
  <si>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</si>
  <si>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</si>
  <si>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</si>
  <si>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</si>
  <si>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</si>
  <si>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</si>
  <si>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</si>
  <si>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</si>
  <si>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</si>
  <si>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</si>
  <si>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</si>
  <si>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</si>
  <si>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</si>
  <si>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</si>
  <si>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</si>
  <si>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</si>
  <si>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</si>
  <si>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</si>
  <si>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</si>
  <si>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</si>
  <si>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</si>
  <si>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</si>
  <si>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</si>
  <si>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</si>
  <si>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</si>
  <si>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</si>
  <si>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</si>
  <si>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</si>
  <si>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</si>
  <si>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</si>
  <si>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</si>
  <si>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</si>
  <si>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</si>
  <si>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</si>
  <si>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</si>
  <si>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</si>
  <si>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</si>
  <si>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</si>
  <si>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</si>
  <si>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</si>
  <si>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</si>
  <si>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</si>
  <si>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</si>
  <si>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</si>
  <si>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</si>
  <si>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</si>
  <si>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</si>
  <si>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</si>
  <si>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</si>
  <si>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</si>
  <si>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</si>
  <si>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</si>
  <si>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</si>
  <si>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</si>
  <si>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</si>
  <si>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</si>
  <si>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</si>
  <si>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</si>
  <si>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</si>
  <si>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</si>
  <si>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</si>
  <si>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</si>
  <si>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</si>
  <si>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</si>
  <si>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</si>
  <si>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</si>
  <si>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</si>
  <si>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</si>
  <si>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</si>
  <si>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</si>
  <si>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</si>
  <si>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</si>
  <si>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</si>
  <si>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</si>
  <si>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</si>
  <si>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</si>
  <si>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</si>
  <si>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</si>
  <si>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</si>
  <si>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</si>
  <si>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</si>
  <si>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</si>
  <si>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</si>
  <si>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</si>
  <si>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</si>
  <si>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</si>
  <si>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</si>
  <si>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</si>
  <si>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</si>
  <si>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</si>
  <si>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</si>
  <si>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</si>
  <si>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</si>
  <si>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</si>
  <si>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</si>
  <si>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</si>
  <si>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</si>
  <si>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</si>
  <si>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</si>
  <si>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</si>
  <si>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</si>
  <si>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</si>
  <si>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</si>
  <si>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</si>
  <si>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</si>
  <si>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</si>
  <si>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</si>
  <si>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</si>
  <si>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</si>
  <si>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</si>
  <si>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</si>
  <si>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</si>
  <si>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</si>
  <si>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</si>
  <si>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</si>
  <si>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</si>
  <si>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</si>
  <si>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</si>
  <si>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</si>
  <si>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</si>
  <si>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</si>
  <si>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</si>
  <si>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</si>
  <si>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PAGOS</t>
  </si>
  <si>
    <t>RESTOS A PAGAR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</si>
  <si>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</si>
  <si>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</si>
  <si>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</si>
  <si>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</si>
  <si>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</si>
  <si>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</si>
  <si>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</si>
  <si>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</si>
  <si>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</si>
  <si>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</si>
  <si>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</si>
  <si>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</si>
  <si>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</si>
  <si>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</si>
  <si>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</si>
  <si>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</si>
  <si>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</si>
  <si>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</si>
  <si>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</si>
  <si>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</si>
  <si>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</si>
  <si>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</si>
  <si>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</si>
  <si>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</si>
  <si>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</si>
  <si>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</si>
  <si>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</si>
  <si>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</si>
  <si>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</si>
  <si>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</si>
  <si>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</si>
  <si>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</si>
  <si>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</si>
  <si>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</si>
  <si>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</si>
  <si>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</si>
  <si>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</si>
  <si>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</si>
  <si>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</si>
  <si>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</si>
  <si>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</si>
  <si>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</si>
  <si>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</si>
  <si>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</si>
  <si>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</si>
  <si>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</si>
  <si>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</si>
  <si>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</si>
  <si>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</si>
  <si>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</si>
  <si>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</si>
  <si>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</si>
  <si>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</si>
  <si>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</si>
  <si>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</si>
  <si>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</si>
  <si>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</si>
  <si>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</si>
  <si>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</si>
  <si>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</si>
  <si>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</si>
  <si>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</si>
  <si>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</si>
  <si>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</si>
  <si>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</si>
  <si>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</si>
  <si>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</si>
  <si>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</si>
  <si>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</si>
  <si>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</si>
  <si>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</si>
  <si>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</si>
  <si>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</si>
  <si>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</si>
  <si>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</si>
  <si>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</si>
  <si>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</si>
  <si>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</si>
  <si>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</si>
  <si>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</si>
  <si>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</si>
  <si>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</si>
  <si>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</si>
  <si>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</si>
  <si>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</si>
  <si>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</si>
  <si>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</si>
  <si>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</si>
  <si>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</si>
  <si>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</si>
  <si>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</si>
  <si>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</si>
  <si>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</si>
  <si>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</si>
  <si>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</si>
  <si>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</si>
  <si>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</si>
  <si>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</si>
  <si>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</si>
  <si>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</si>
  <si>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</si>
  <si>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</si>
  <si>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</si>
  <si>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</si>
  <si>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</si>
  <si>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</si>
  <si>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</si>
  <si>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</si>
  <si>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</si>
  <si>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</si>
  <si>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</si>
  <si>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</si>
  <si>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</si>
  <si>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</si>
  <si>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</si>
  <si>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</si>
  <si>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</si>
  <si>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</si>
  <si>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</si>
  <si>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</si>
  <si>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</si>
  <si>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</si>
  <si>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</si>
  <si>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</si>
  <si>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</si>
  <si>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</si>
  <si>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</si>
  <si>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</si>
  <si>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</si>
  <si>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</si>
  <si>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</si>
  <si>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</si>
  <si>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</si>
  <si>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</si>
  <si>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</si>
  <si>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</si>
  <si>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</si>
  <si>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</si>
  <si>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</si>
  <si>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</si>
  <si>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</si>
  <si>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</si>
  <si>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</si>
  <si>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</si>
  <si>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</si>
  <si>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</si>
  <si>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</si>
  <si>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</si>
  <si>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</si>
  <si>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</si>
  <si>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</si>
  <si>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</si>
  <si>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</si>
  <si>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</si>
  <si>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</si>
  <si>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</si>
  <si>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</si>
  <si>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</si>
  <si>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</si>
  <si>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</si>
  <si>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</si>
  <si>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</si>
  <si>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</si>
  <si>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</si>
  <si>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</si>
  <si>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</si>
  <si>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</si>
  <si>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</si>
  <si>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</si>
  <si>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</si>
  <si>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</si>
  <si>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</si>
  <si>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</si>
  <si>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</si>
  <si>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</si>
  <si>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</si>
  <si>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</si>
  <si>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</si>
  <si>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</si>
  <si>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</si>
  <si>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</si>
  <si>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</si>
  <si>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</si>
  <si>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</si>
  <si>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</si>
  <si>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</si>
  <si>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</si>
  <si>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</si>
  <si>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</si>
  <si>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</si>
  <si>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Posição: FEVEREIRO / 2003 ( ATUALIZADO ATÉ 05/03/2003 )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</si>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</sst>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zoomScale="50" zoomScaleNormal="50" workbookViewId="0" topLeftCell="H8">
      <selection activeCell="I24" sqref="I2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162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291" t="s">
        <v>668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292" t="s">
        <v>875</v>
      </c>
      <c r="B5" s="292"/>
      <c r="C5" s="292"/>
      <c r="D5" s="292"/>
      <c r="E5" s="292"/>
      <c r="F5" s="292"/>
      <c r="G5" s="292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626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276</v>
      </c>
      <c r="N7" s="41"/>
      <c r="O7" s="41"/>
      <c r="P7" s="41"/>
    </row>
    <row r="8" spans="1:16" ht="30" customHeight="1" thickTop="1">
      <c r="A8" s="293" t="s">
        <v>163</v>
      </c>
      <c r="B8" s="294"/>
      <c r="C8" s="294"/>
      <c r="D8" s="294"/>
      <c r="E8" s="294"/>
      <c r="F8" s="267"/>
      <c r="G8" s="268"/>
      <c r="H8" s="289" t="s">
        <v>435</v>
      </c>
      <c r="I8" s="289"/>
      <c r="J8" s="289"/>
      <c r="K8" s="289"/>
      <c r="L8" s="289"/>
      <c r="M8" s="290"/>
      <c r="N8" s="41"/>
      <c r="O8" s="41"/>
      <c r="P8" s="41"/>
    </row>
    <row r="9" spans="1:16" ht="30" customHeight="1">
      <c r="A9" s="295"/>
      <c r="B9" s="296"/>
      <c r="C9" s="296"/>
      <c r="D9" s="296"/>
      <c r="E9" s="296"/>
      <c r="F9" s="269"/>
      <c r="G9" s="270" t="s">
        <v>290</v>
      </c>
      <c r="H9" s="298" t="s">
        <v>477</v>
      </c>
      <c r="I9" s="298" t="s">
        <v>478</v>
      </c>
      <c r="J9" s="298" t="s">
        <v>434</v>
      </c>
      <c r="K9" s="298" t="s">
        <v>161</v>
      </c>
      <c r="L9" s="298"/>
      <c r="M9" s="299"/>
      <c r="N9" s="41"/>
      <c r="O9" s="41"/>
      <c r="P9" s="41"/>
    </row>
    <row r="10" spans="1:16" ht="30" customHeight="1" thickBot="1">
      <c r="A10" s="297"/>
      <c r="B10" s="288"/>
      <c r="C10" s="288"/>
      <c r="D10" s="288"/>
      <c r="E10" s="288"/>
      <c r="F10" s="271"/>
      <c r="G10" s="272"/>
      <c r="H10" s="300"/>
      <c r="I10" s="300"/>
      <c r="J10" s="300"/>
      <c r="K10" s="265" t="s">
        <v>160</v>
      </c>
      <c r="L10" s="265" t="s">
        <v>164</v>
      </c>
      <c r="M10" s="266" t="s">
        <v>793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285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16757.489999999998</v>
      </c>
      <c r="J12" s="152">
        <f t="shared" si="0"/>
        <v>2397230.5800000005</v>
      </c>
      <c r="K12" s="152">
        <f t="shared" si="0"/>
        <v>13333.34</v>
      </c>
      <c r="L12" s="152">
        <f t="shared" si="0"/>
        <v>1336565.2</v>
      </c>
      <c r="M12" s="153">
        <f t="shared" si="0"/>
        <v>1349898.54</v>
      </c>
      <c r="N12" s="41"/>
      <c r="O12" s="41"/>
      <c r="P12" s="41"/>
    </row>
    <row r="13" spans="1:16" ht="39.75" customHeight="1">
      <c r="A13" s="68" t="s">
        <v>745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16757.489999999998</v>
      </c>
      <c r="J13" s="88">
        <f t="shared" si="1"/>
        <v>2397230.5800000005</v>
      </c>
      <c r="K13" s="88">
        <f t="shared" si="1"/>
        <v>13333.34</v>
      </c>
      <c r="L13" s="88">
        <f t="shared" si="1"/>
        <v>1336565.2</v>
      </c>
      <c r="M13" s="154">
        <f t="shared" si="1"/>
        <v>1349898.54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551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297</v>
      </c>
      <c r="B16" s="159" t="s">
        <v>300</v>
      </c>
      <c r="C16" s="159" t="s">
        <v>206</v>
      </c>
      <c r="D16" s="159" t="s">
        <v>210</v>
      </c>
      <c r="E16" s="158" t="s">
        <v>217</v>
      </c>
      <c r="F16" s="158" t="s">
        <v>379</v>
      </c>
      <c r="G16" s="53" t="s">
        <v>291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f>K16+L16</f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296</v>
      </c>
      <c r="B17" s="159" t="s">
        <v>299</v>
      </c>
      <c r="C17" s="159" t="s">
        <v>205</v>
      </c>
      <c r="D17" s="159" t="s">
        <v>209</v>
      </c>
      <c r="E17" s="158" t="s">
        <v>217</v>
      </c>
      <c r="F17" s="158" t="s">
        <v>380</v>
      </c>
      <c r="G17" s="80" t="s">
        <v>873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f>K17+L17</f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824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5156.03</v>
      </c>
      <c r="J18" s="88">
        <f t="shared" si="5"/>
        <v>1215987.36</v>
      </c>
      <c r="K18" s="88">
        <f t="shared" si="5"/>
        <v>13333.34</v>
      </c>
      <c r="L18" s="88">
        <f t="shared" si="5"/>
        <v>436218.09</v>
      </c>
      <c r="M18" s="154">
        <f t="shared" si="5"/>
        <v>449551.43000000005</v>
      </c>
      <c r="N18" s="41"/>
      <c r="O18" s="250"/>
      <c r="P18" s="250"/>
    </row>
    <row r="19" spans="1:16" ht="34.5" customHeight="1">
      <c r="A19" s="160" t="s">
        <v>297</v>
      </c>
      <c r="B19" s="159" t="s">
        <v>300</v>
      </c>
      <c r="C19" s="159" t="s">
        <v>206</v>
      </c>
      <c r="D19" s="159" t="s">
        <v>219</v>
      </c>
      <c r="E19" s="158" t="s">
        <v>217</v>
      </c>
      <c r="F19" s="158" t="s">
        <v>381</v>
      </c>
      <c r="G19" s="53" t="s">
        <v>882</v>
      </c>
      <c r="H19" s="54">
        <v>947805.06</v>
      </c>
      <c r="I19" s="54">
        <v>5156.03</v>
      </c>
      <c r="J19" s="54">
        <v>667413.31</v>
      </c>
      <c r="K19" s="54">
        <v>13333.34</v>
      </c>
      <c r="L19" s="54">
        <v>261902.38</v>
      </c>
      <c r="M19" s="70">
        <f>K19+L19</f>
        <v>275235.72000000003</v>
      </c>
      <c r="N19" s="41"/>
      <c r="O19" s="250">
        <f t="shared" si="3"/>
        <v>275235.72</v>
      </c>
      <c r="P19" s="250">
        <f t="shared" si="4"/>
        <v>0</v>
      </c>
    </row>
    <row r="20" spans="1:16" ht="34.5" customHeight="1">
      <c r="A20" s="160" t="s">
        <v>297</v>
      </c>
      <c r="B20" s="159" t="s">
        <v>300</v>
      </c>
      <c r="C20" s="159" t="s">
        <v>206</v>
      </c>
      <c r="D20" s="159" t="s">
        <v>220</v>
      </c>
      <c r="E20" s="158" t="s">
        <v>217</v>
      </c>
      <c r="F20" s="158" t="s">
        <v>382</v>
      </c>
      <c r="G20" s="53" t="s">
        <v>883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f>K20+L20</f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297</v>
      </c>
      <c r="B21" s="159" t="s">
        <v>300</v>
      </c>
      <c r="C21" s="159" t="s">
        <v>206</v>
      </c>
      <c r="D21" s="159" t="s">
        <v>221</v>
      </c>
      <c r="E21" s="158" t="s">
        <v>217</v>
      </c>
      <c r="F21" s="158" t="s">
        <v>703</v>
      </c>
      <c r="G21" s="53" t="s">
        <v>884</v>
      </c>
      <c r="H21" s="54">
        <v>254659.32</v>
      </c>
      <c r="I21" s="54">
        <v>0</v>
      </c>
      <c r="J21" s="54">
        <v>226367.5</v>
      </c>
      <c r="K21" s="54">
        <v>0</v>
      </c>
      <c r="L21" s="54">
        <v>28291.82</v>
      </c>
      <c r="M21" s="70">
        <f>K21+L21</f>
        <v>28291.82</v>
      </c>
      <c r="N21" s="41"/>
      <c r="O21" s="250">
        <f t="shared" si="3"/>
        <v>28291.820000000007</v>
      </c>
      <c r="P21" s="250">
        <f t="shared" si="4"/>
        <v>0</v>
      </c>
    </row>
    <row r="22" spans="1:16" ht="34.5" customHeight="1">
      <c r="A22" s="160" t="s">
        <v>297</v>
      </c>
      <c r="B22" s="159" t="s">
        <v>165</v>
      </c>
      <c r="C22" s="159" t="s">
        <v>206</v>
      </c>
      <c r="D22" s="159" t="s">
        <v>166</v>
      </c>
      <c r="E22" s="158" t="s">
        <v>217</v>
      </c>
      <c r="F22" s="158" t="s">
        <v>704</v>
      </c>
      <c r="G22" s="56" t="s">
        <v>292</v>
      </c>
      <c r="H22" s="54">
        <v>468230.44</v>
      </c>
      <c r="I22" s="54">
        <v>0</v>
      </c>
      <c r="J22" s="54">
        <v>322206.55</v>
      </c>
      <c r="K22" s="54">
        <v>0</v>
      </c>
      <c r="L22" s="54">
        <v>146023.89</v>
      </c>
      <c r="M22" s="70">
        <f>K22+L22</f>
        <v>146023.89</v>
      </c>
      <c r="N22" s="41"/>
      <c r="O22" s="250">
        <f t="shared" si="3"/>
        <v>146023.89</v>
      </c>
      <c r="P22" s="250">
        <f t="shared" si="4"/>
        <v>0</v>
      </c>
    </row>
    <row r="23" spans="1:16" ht="39.75" customHeight="1">
      <c r="A23" s="68" t="s">
        <v>746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7428.32</v>
      </c>
      <c r="J23" s="88">
        <f t="shared" si="6"/>
        <v>996162.79</v>
      </c>
      <c r="K23" s="88">
        <f t="shared" si="6"/>
        <v>0</v>
      </c>
      <c r="L23" s="88">
        <f t="shared" si="6"/>
        <v>801270.21</v>
      </c>
      <c r="M23" s="154">
        <f t="shared" si="6"/>
        <v>801270.21</v>
      </c>
      <c r="N23" s="41"/>
      <c r="O23" s="250"/>
      <c r="P23" s="250"/>
    </row>
    <row r="24" spans="1:16" ht="34.5" customHeight="1">
      <c r="A24" s="160" t="s">
        <v>297</v>
      </c>
      <c r="B24" s="159" t="s">
        <v>863</v>
      </c>
      <c r="C24" s="159" t="s">
        <v>907</v>
      </c>
      <c r="D24" s="159" t="s">
        <v>874</v>
      </c>
      <c r="E24" s="158" t="s">
        <v>217</v>
      </c>
      <c r="F24" s="158" t="s">
        <v>705</v>
      </c>
      <c r="G24" s="56" t="s">
        <v>885</v>
      </c>
      <c r="H24" s="54">
        <v>1804861.32</v>
      </c>
      <c r="I24" s="54">
        <v>7428.32</v>
      </c>
      <c r="J24" s="54">
        <v>996162.79</v>
      </c>
      <c r="K24" s="54">
        <v>0</v>
      </c>
      <c r="L24" s="54">
        <v>801270.21</v>
      </c>
      <c r="M24" s="70">
        <f>K24+L24</f>
        <v>801270.21</v>
      </c>
      <c r="N24" s="41"/>
      <c r="O24" s="250">
        <f t="shared" si="3"/>
        <v>801270.21</v>
      </c>
      <c r="P24" s="250">
        <f t="shared" si="4"/>
        <v>0</v>
      </c>
    </row>
    <row r="25" spans="1:16" ht="34.5" customHeight="1">
      <c r="A25" s="160" t="s">
        <v>297</v>
      </c>
      <c r="B25" s="159" t="s">
        <v>222</v>
      </c>
      <c r="C25" s="159" t="s">
        <v>907</v>
      </c>
      <c r="D25" s="159" t="s">
        <v>59</v>
      </c>
      <c r="E25" s="158" t="s">
        <v>217</v>
      </c>
      <c r="F25" s="158" t="s">
        <v>486</v>
      </c>
      <c r="G25" s="56" t="s">
        <v>885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f>K25+L25</f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265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0</v>
      </c>
      <c r="J26" s="88">
        <f t="shared" si="7"/>
        <v>20232.71</v>
      </c>
      <c r="K26" s="88">
        <f t="shared" si="7"/>
        <v>0</v>
      </c>
      <c r="L26" s="88">
        <f t="shared" si="7"/>
        <v>99076.9</v>
      </c>
      <c r="M26" s="154">
        <f t="shared" si="7"/>
        <v>99076.9</v>
      </c>
      <c r="N26" s="41"/>
      <c r="O26" s="250"/>
      <c r="P26" s="250"/>
    </row>
    <row r="27" spans="1:16" ht="34.5" customHeight="1">
      <c r="A27" s="160" t="s">
        <v>297</v>
      </c>
      <c r="B27" s="159" t="s">
        <v>168</v>
      </c>
      <c r="C27" s="159" t="s">
        <v>171</v>
      </c>
      <c r="D27" s="159" t="s">
        <v>628</v>
      </c>
      <c r="E27" s="158" t="s">
        <v>217</v>
      </c>
      <c r="F27" s="158" t="s">
        <v>706</v>
      </c>
      <c r="G27" s="57" t="s">
        <v>886</v>
      </c>
      <c r="H27" s="54">
        <v>119309.61</v>
      </c>
      <c r="I27" s="54">
        <v>0</v>
      </c>
      <c r="J27" s="54">
        <v>20232.71</v>
      </c>
      <c r="K27" s="54">
        <v>0</v>
      </c>
      <c r="L27" s="54">
        <v>99076.9</v>
      </c>
      <c r="M27" s="70">
        <f>K27+L27</f>
        <v>99076.9</v>
      </c>
      <c r="N27" s="41"/>
      <c r="O27" s="250">
        <f t="shared" si="3"/>
        <v>99076.9</v>
      </c>
      <c r="P27" s="250">
        <f t="shared" si="4"/>
        <v>0</v>
      </c>
    </row>
    <row r="28" spans="1:16" ht="39.75" customHeight="1">
      <c r="A28" s="68" t="s">
        <v>515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297</v>
      </c>
      <c r="B29" s="159" t="s">
        <v>151</v>
      </c>
      <c r="C29" s="159" t="s">
        <v>171</v>
      </c>
      <c r="D29" s="159" t="s">
        <v>154</v>
      </c>
      <c r="E29" s="158" t="s">
        <v>217</v>
      </c>
      <c r="F29" s="158" t="s">
        <v>707</v>
      </c>
      <c r="G29" s="56" t="s">
        <v>293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f>K29+L29</f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297</v>
      </c>
      <c r="B30" s="159" t="s">
        <v>152</v>
      </c>
      <c r="C30" s="159" t="s">
        <v>171</v>
      </c>
      <c r="D30" s="159" t="s">
        <v>155</v>
      </c>
      <c r="E30" s="158" t="s">
        <v>217</v>
      </c>
      <c r="F30" s="158" t="s">
        <v>708</v>
      </c>
      <c r="G30" s="56" t="s">
        <v>294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f>K30+L30</f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297</v>
      </c>
      <c r="B31" s="159" t="s">
        <v>153</v>
      </c>
      <c r="C31" s="159" t="s">
        <v>171</v>
      </c>
      <c r="D31" s="159" t="s">
        <v>156</v>
      </c>
      <c r="E31" s="158" t="s">
        <v>217</v>
      </c>
      <c r="F31" s="158" t="s">
        <v>709</v>
      </c>
      <c r="G31" s="56" t="s">
        <v>887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f>K31+L31</f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569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297</v>
      </c>
      <c r="B33" s="159" t="s">
        <v>157</v>
      </c>
      <c r="C33" s="159" t="s">
        <v>171</v>
      </c>
      <c r="D33" s="159" t="s">
        <v>158</v>
      </c>
      <c r="E33" s="158" t="s">
        <v>217</v>
      </c>
      <c r="F33" s="158" t="s">
        <v>710</v>
      </c>
      <c r="G33" s="57" t="s">
        <v>295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f>K33+L33</f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275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600" verticalDpi="600" orientation="landscape" paperSize="9" scale="36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zoomScale="50" zoomScaleNormal="50" workbookViewId="0" topLeftCell="H7">
      <selection activeCell="K7" sqref="K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6" width="21.421875" style="0" customWidth="1"/>
    <col min="17" max="17" width="24.57421875" style="0" bestFit="1" customWidth="1"/>
  </cols>
  <sheetData>
    <row r="1" spans="1:30" ht="39.75" customHeight="1">
      <c r="A1" s="181" t="s">
        <v>162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291" t="s">
        <v>668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292" t="s">
        <v>331</v>
      </c>
      <c r="B6" s="292"/>
      <c r="C6" s="292"/>
      <c r="D6" s="292"/>
      <c r="E6" s="292"/>
      <c r="F6" s="292"/>
      <c r="G6" s="292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292" t="str">
        <f>+'De Para Anss '!A6:G6</f>
        <v>Posição: FEVEREIRO / 2003 ( ATUALIZADO ATÉ 05/03/2003 )</v>
      </c>
      <c r="B8" s="292"/>
      <c r="C8" s="292"/>
      <c r="D8" s="292"/>
      <c r="E8" s="292"/>
      <c r="F8" s="292"/>
      <c r="G8" s="292"/>
      <c r="H8" s="46"/>
      <c r="I8" s="48"/>
      <c r="J8" s="48"/>
      <c r="K8" s="48"/>
      <c r="L8" s="49"/>
      <c r="M8" s="183" t="s">
        <v>276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293" t="s">
        <v>163</v>
      </c>
      <c r="B9" s="294"/>
      <c r="C9" s="294"/>
      <c r="D9" s="294"/>
      <c r="E9" s="294"/>
      <c r="F9" s="186"/>
      <c r="G9" s="268"/>
      <c r="H9" s="289" t="s">
        <v>435</v>
      </c>
      <c r="I9" s="289"/>
      <c r="J9" s="289"/>
      <c r="K9" s="289"/>
      <c r="L9" s="289"/>
      <c r="M9" s="290"/>
      <c r="N9" s="41"/>
      <c r="O9" s="301" t="s">
        <v>571</v>
      </c>
      <c r="P9" s="301"/>
      <c r="Q9" s="30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295"/>
      <c r="B10" s="296"/>
      <c r="C10" s="296"/>
      <c r="D10" s="296"/>
      <c r="E10" s="296"/>
      <c r="F10" s="188"/>
      <c r="G10" s="270" t="s">
        <v>290</v>
      </c>
      <c r="H10" s="298" t="s">
        <v>477</v>
      </c>
      <c r="I10" s="298" t="s">
        <v>478</v>
      </c>
      <c r="J10" s="298" t="s">
        <v>434</v>
      </c>
      <c r="K10" s="298" t="s">
        <v>161</v>
      </c>
      <c r="L10" s="298"/>
      <c r="M10" s="299"/>
      <c r="N10" s="41"/>
      <c r="O10" s="282" t="s">
        <v>572</v>
      </c>
      <c r="P10" s="282" t="s">
        <v>573</v>
      </c>
      <c r="Q10" s="282" t="s">
        <v>574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297"/>
      <c r="B11" s="288"/>
      <c r="C11" s="288"/>
      <c r="D11" s="288"/>
      <c r="E11" s="288"/>
      <c r="F11" s="190"/>
      <c r="G11" s="272"/>
      <c r="H11" s="300"/>
      <c r="I11" s="300"/>
      <c r="J11" s="300"/>
      <c r="K11" s="265" t="s">
        <v>160</v>
      </c>
      <c r="L11" s="265" t="s">
        <v>164</v>
      </c>
      <c r="M11" s="266" t="s">
        <v>793</v>
      </c>
      <c r="N11" s="41"/>
      <c r="O11" s="286">
        <f>SUM(J13)-O14</f>
        <v>7338617.829999999</v>
      </c>
      <c r="P11" s="287">
        <f>SUM(K13)-K17</f>
        <v>89473.70999999996</v>
      </c>
      <c r="Q11" s="287">
        <f>SUM(I13)</f>
        <v>57151.479999999996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748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57151.479999999996</v>
      </c>
      <c r="J13" s="122">
        <f t="shared" si="0"/>
        <v>7508326.27</v>
      </c>
      <c r="K13" s="122">
        <f t="shared" si="0"/>
        <v>2012533.1099999999</v>
      </c>
      <c r="L13" s="122">
        <f t="shared" si="0"/>
        <v>7298211.83</v>
      </c>
      <c r="M13" s="124">
        <f t="shared" si="0"/>
        <v>9310744.94</v>
      </c>
      <c r="N13" s="41"/>
      <c r="O13" s="280" t="s">
        <v>570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745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57151.479999999996</v>
      </c>
      <c r="J14" s="34">
        <f t="shared" si="1"/>
        <v>7338617.83</v>
      </c>
      <c r="K14" s="34">
        <f t="shared" si="1"/>
        <v>89473.71</v>
      </c>
      <c r="L14" s="34">
        <f t="shared" si="1"/>
        <v>6796407.94</v>
      </c>
      <c r="M14" s="36">
        <f t="shared" si="1"/>
        <v>6885881.649999999</v>
      </c>
      <c r="N14" s="41"/>
      <c r="O14" s="279">
        <f>2092767.84-1923059.4</f>
        <v>169708.44000000018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551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169708.44</v>
      </c>
      <c r="K16" s="35">
        <f t="shared" si="2"/>
        <v>1923059.4</v>
      </c>
      <c r="L16" s="35">
        <f t="shared" si="2"/>
        <v>501803.89</v>
      </c>
      <c r="M16" s="36">
        <f t="shared" si="2"/>
        <v>2424863.29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296</v>
      </c>
      <c r="B17" s="59" t="s">
        <v>299</v>
      </c>
      <c r="C17" s="59" t="s">
        <v>205</v>
      </c>
      <c r="D17" s="59" t="s">
        <v>209</v>
      </c>
      <c r="E17" s="60" t="s">
        <v>217</v>
      </c>
      <c r="F17" s="60" t="s">
        <v>380</v>
      </c>
      <c r="G17" s="53" t="s">
        <v>878</v>
      </c>
      <c r="H17" s="54">
        <v>2092767.84</v>
      </c>
      <c r="I17" s="54">
        <v>0</v>
      </c>
      <c r="J17" s="54">
        <v>169708.44</v>
      </c>
      <c r="K17" s="54">
        <v>1923059.4</v>
      </c>
      <c r="L17" s="54">
        <v>0</v>
      </c>
      <c r="M17" s="70">
        <f>K17+L17</f>
        <v>1923059.4</v>
      </c>
      <c r="N17" s="41"/>
      <c r="O17" s="250">
        <f>H17-I17-J17</f>
        <v>1923059.4000000001</v>
      </c>
      <c r="P17" s="250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297</v>
      </c>
      <c r="B18" s="59" t="s">
        <v>300</v>
      </c>
      <c r="C18" s="59" t="s">
        <v>206</v>
      </c>
      <c r="D18" s="59" t="s">
        <v>211</v>
      </c>
      <c r="E18" s="60" t="s">
        <v>217</v>
      </c>
      <c r="F18" s="60" t="s">
        <v>711</v>
      </c>
      <c r="G18" s="55" t="s">
        <v>888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f>K18+L18</f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297</v>
      </c>
      <c r="B19" s="59" t="s">
        <v>300</v>
      </c>
      <c r="C19" s="59" t="s">
        <v>206</v>
      </c>
      <c r="D19" s="59" t="s">
        <v>210</v>
      </c>
      <c r="E19" s="60" t="s">
        <v>217</v>
      </c>
      <c r="F19" s="60" t="s">
        <v>379</v>
      </c>
      <c r="G19" s="53" t="s">
        <v>291</v>
      </c>
      <c r="H19" s="54">
        <v>501803.89</v>
      </c>
      <c r="I19" s="54">
        <v>0</v>
      </c>
      <c r="J19" s="54">
        <v>0</v>
      </c>
      <c r="K19" s="54">
        <v>0</v>
      </c>
      <c r="L19" s="54">
        <v>501803.89</v>
      </c>
      <c r="M19" s="70">
        <f>K19+L19</f>
        <v>501803.89</v>
      </c>
      <c r="N19" s="41"/>
      <c r="O19" s="250">
        <f>H19-I19-J19</f>
        <v>501803.89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824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12639.36</v>
      </c>
      <c r="J20" s="35">
        <f t="shared" si="3"/>
        <v>2907430.83</v>
      </c>
      <c r="K20" s="35">
        <f t="shared" si="3"/>
        <v>619.32</v>
      </c>
      <c r="L20" s="35">
        <f t="shared" si="3"/>
        <v>3471779.1300000004</v>
      </c>
      <c r="M20" s="36">
        <f t="shared" si="3"/>
        <v>3472398.45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297</v>
      </c>
      <c r="B21" s="62" t="s">
        <v>300</v>
      </c>
      <c r="C21" s="62" t="s">
        <v>206</v>
      </c>
      <c r="D21" s="62" t="s">
        <v>219</v>
      </c>
      <c r="E21" s="61" t="s">
        <v>217</v>
      </c>
      <c r="F21" s="61" t="s">
        <v>381</v>
      </c>
      <c r="G21" s="53" t="s">
        <v>882</v>
      </c>
      <c r="H21" s="54">
        <v>3983727.96</v>
      </c>
      <c r="I21" s="54">
        <v>600.08</v>
      </c>
      <c r="J21" s="54">
        <v>910298.62</v>
      </c>
      <c r="K21" s="54">
        <v>619.32</v>
      </c>
      <c r="L21" s="54">
        <v>3072209.94</v>
      </c>
      <c r="M21" s="70">
        <f>K21+L21</f>
        <v>3072829.26</v>
      </c>
      <c r="N21" s="41"/>
      <c r="O21" s="250">
        <f>H21-I21-J21</f>
        <v>3072829.26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297</v>
      </c>
      <c r="B22" s="62" t="s">
        <v>300</v>
      </c>
      <c r="C22" s="62" t="s">
        <v>206</v>
      </c>
      <c r="D22" s="62" t="s">
        <v>220</v>
      </c>
      <c r="E22" s="61" t="s">
        <v>217</v>
      </c>
      <c r="F22" s="61" t="s">
        <v>382</v>
      </c>
      <c r="G22" s="53" t="s">
        <v>883</v>
      </c>
      <c r="H22" s="54">
        <v>135180.44</v>
      </c>
      <c r="I22" s="54">
        <v>2289.28</v>
      </c>
      <c r="J22" s="54">
        <v>74038.73</v>
      </c>
      <c r="K22" s="54">
        <v>0</v>
      </c>
      <c r="L22" s="54">
        <v>58852.43</v>
      </c>
      <c r="M22" s="70">
        <f>K22+L22</f>
        <v>58852.43</v>
      </c>
      <c r="N22" s="41"/>
      <c r="O22" s="250">
        <f>H22-I22-J22</f>
        <v>58852.43000000001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297</v>
      </c>
      <c r="B23" s="62" t="s">
        <v>300</v>
      </c>
      <c r="C23" s="62" t="s">
        <v>206</v>
      </c>
      <c r="D23" s="62" t="s">
        <v>221</v>
      </c>
      <c r="E23" s="61" t="s">
        <v>217</v>
      </c>
      <c r="F23" s="61" t="s">
        <v>703</v>
      </c>
      <c r="G23" s="53" t="s">
        <v>884</v>
      </c>
      <c r="H23" s="54">
        <v>250705.43</v>
      </c>
      <c r="I23" s="54">
        <v>0</v>
      </c>
      <c r="J23" s="54">
        <v>157537.77</v>
      </c>
      <c r="K23" s="54">
        <v>0</v>
      </c>
      <c r="L23" s="54">
        <v>93167.66</v>
      </c>
      <c r="M23" s="70">
        <f>K23+L23</f>
        <v>93167.66</v>
      </c>
      <c r="N23" s="41"/>
      <c r="O23" s="250">
        <f>H23-I23-J23</f>
        <v>93167.66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297</v>
      </c>
      <c r="B24" s="62" t="s">
        <v>165</v>
      </c>
      <c r="C24" s="62" t="s">
        <v>206</v>
      </c>
      <c r="D24" s="62" t="s">
        <v>166</v>
      </c>
      <c r="E24" s="61" t="s">
        <v>217</v>
      </c>
      <c r="F24" s="61" t="s">
        <v>704</v>
      </c>
      <c r="G24" s="56" t="s">
        <v>292</v>
      </c>
      <c r="H24" s="54">
        <v>2022854.81</v>
      </c>
      <c r="I24" s="54">
        <v>9750</v>
      </c>
      <c r="J24" s="54">
        <v>1765555.71</v>
      </c>
      <c r="K24" s="54">
        <v>0</v>
      </c>
      <c r="L24" s="54">
        <v>247549.1</v>
      </c>
      <c r="M24" s="70">
        <f>K24+L24</f>
        <v>247549.1</v>
      </c>
      <c r="N24" s="41"/>
      <c r="O24" s="250">
        <f>H24-I24-J24</f>
        <v>247549.1000000001</v>
      </c>
      <c r="P24" s="250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693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42533.56</v>
      </c>
      <c r="J25" s="35">
        <f t="shared" si="4"/>
        <v>4237151.01</v>
      </c>
      <c r="K25" s="35">
        <f t="shared" si="4"/>
        <v>88854.39</v>
      </c>
      <c r="L25" s="35">
        <f t="shared" si="4"/>
        <v>3044922.1799999997</v>
      </c>
      <c r="M25" s="36">
        <f t="shared" si="4"/>
        <v>3133776.57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297</v>
      </c>
      <c r="B26" s="59" t="s">
        <v>167</v>
      </c>
      <c r="C26" s="59" t="s">
        <v>169</v>
      </c>
      <c r="D26" s="59" t="s">
        <v>173</v>
      </c>
      <c r="E26" s="60" t="s">
        <v>217</v>
      </c>
      <c r="F26" s="60" t="s">
        <v>712</v>
      </c>
      <c r="G26" s="56" t="s">
        <v>637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f aca="true" t="shared" si="5" ref="M26:M34">K26+L26</f>
        <v>0</v>
      </c>
      <c r="N26" s="41"/>
      <c r="O26" s="250">
        <f aca="true" t="shared" si="6" ref="O26:O34">H26-I26-J26</f>
        <v>0</v>
      </c>
      <c r="P26" s="250">
        <f aca="true" t="shared" si="7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297</v>
      </c>
      <c r="B27" s="59" t="s">
        <v>167</v>
      </c>
      <c r="C27" s="59" t="s">
        <v>169</v>
      </c>
      <c r="D27" s="59" t="s">
        <v>503</v>
      </c>
      <c r="E27" s="60" t="s">
        <v>217</v>
      </c>
      <c r="F27" s="60" t="s">
        <v>713</v>
      </c>
      <c r="G27" s="56" t="s">
        <v>638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f t="shared" si="5"/>
        <v>0</v>
      </c>
      <c r="N27" s="41"/>
      <c r="O27" s="250">
        <f t="shared" si="6"/>
        <v>0</v>
      </c>
      <c r="P27" s="250">
        <f t="shared" si="7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297</v>
      </c>
      <c r="B28" s="59" t="s">
        <v>167</v>
      </c>
      <c r="C28" s="59" t="s">
        <v>169</v>
      </c>
      <c r="D28" s="59" t="s">
        <v>504</v>
      </c>
      <c r="E28" s="60" t="s">
        <v>217</v>
      </c>
      <c r="F28" s="60" t="s">
        <v>714</v>
      </c>
      <c r="G28" s="56" t="s">
        <v>453</v>
      </c>
      <c r="H28" s="54">
        <v>6020965.91</v>
      </c>
      <c r="I28" s="54">
        <v>9285.04</v>
      </c>
      <c r="J28" s="54">
        <v>3269526.57</v>
      </c>
      <c r="K28" s="54">
        <v>21235.17</v>
      </c>
      <c r="L28" s="54">
        <v>2720919.13</v>
      </c>
      <c r="M28" s="70">
        <f t="shared" si="5"/>
        <v>2742154.3</v>
      </c>
      <c r="N28" s="41"/>
      <c r="O28" s="250">
        <f t="shared" si="6"/>
        <v>2742154.3000000003</v>
      </c>
      <c r="P28" s="250">
        <f t="shared" si="7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297</v>
      </c>
      <c r="B29" s="59" t="s">
        <v>167</v>
      </c>
      <c r="C29" s="59" t="s">
        <v>170</v>
      </c>
      <c r="D29" s="59" t="s">
        <v>627</v>
      </c>
      <c r="E29" s="60" t="s">
        <v>217</v>
      </c>
      <c r="F29" s="60" t="s">
        <v>715</v>
      </c>
      <c r="G29" s="56" t="s">
        <v>639</v>
      </c>
      <c r="H29" s="54">
        <v>1116906.98</v>
      </c>
      <c r="I29" s="54">
        <v>26848.52</v>
      </c>
      <c r="J29" s="54">
        <v>896041.19</v>
      </c>
      <c r="K29" s="54">
        <v>67619.22</v>
      </c>
      <c r="L29" s="54">
        <v>126398.05</v>
      </c>
      <c r="M29" s="70">
        <f t="shared" si="5"/>
        <v>194017.27000000002</v>
      </c>
      <c r="N29" s="41"/>
      <c r="O29" s="250">
        <f t="shared" si="6"/>
        <v>194017.27000000002</v>
      </c>
      <c r="P29" s="250">
        <f t="shared" si="7"/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297</v>
      </c>
      <c r="B30" s="59" t="s">
        <v>168</v>
      </c>
      <c r="C30" s="59" t="s">
        <v>171</v>
      </c>
      <c r="D30" s="59" t="s">
        <v>628</v>
      </c>
      <c r="E30" s="60" t="s">
        <v>217</v>
      </c>
      <c r="F30" s="60" t="s">
        <v>706</v>
      </c>
      <c r="G30" s="57" t="s">
        <v>451</v>
      </c>
      <c r="H30" s="54">
        <v>25095</v>
      </c>
      <c r="I30" s="54">
        <v>6400</v>
      </c>
      <c r="J30" s="54">
        <v>7790</v>
      </c>
      <c r="K30" s="54">
        <v>0</v>
      </c>
      <c r="L30" s="54">
        <v>10905</v>
      </c>
      <c r="M30" s="70">
        <f t="shared" si="5"/>
        <v>10905</v>
      </c>
      <c r="N30" s="41"/>
      <c r="O30" s="250">
        <f t="shared" si="6"/>
        <v>10905</v>
      </c>
      <c r="P30" s="250">
        <f t="shared" si="7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297</v>
      </c>
      <c r="B31" s="59" t="s">
        <v>677</v>
      </c>
      <c r="C31" s="59" t="s">
        <v>172</v>
      </c>
      <c r="D31" s="59" t="s">
        <v>629</v>
      </c>
      <c r="E31" s="60" t="s">
        <v>217</v>
      </c>
      <c r="F31" s="60" t="s">
        <v>716</v>
      </c>
      <c r="G31" s="57" t="s">
        <v>640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f t="shared" si="5"/>
        <v>0</v>
      </c>
      <c r="N31" s="41"/>
      <c r="O31" s="250">
        <f t="shared" si="6"/>
        <v>0</v>
      </c>
      <c r="P31" s="250">
        <f t="shared" si="7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297</v>
      </c>
      <c r="B32" s="59" t="s">
        <v>222</v>
      </c>
      <c r="C32" s="59" t="s">
        <v>172</v>
      </c>
      <c r="D32" s="59" t="s">
        <v>630</v>
      </c>
      <c r="E32" s="60" t="s">
        <v>217</v>
      </c>
      <c r="F32" s="60" t="s">
        <v>717</v>
      </c>
      <c r="G32" s="57" t="s">
        <v>81</v>
      </c>
      <c r="H32" s="54">
        <v>185122.48</v>
      </c>
      <c r="I32" s="54">
        <v>0</v>
      </c>
      <c r="J32" s="54">
        <v>58422.48</v>
      </c>
      <c r="K32" s="54">
        <v>0</v>
      </c>
      <c r="L32" s="54">
        <v>126700</v>
      </c>
      <c r="M32" s="70">
        <f t="shared" si="5"/>
        <v>126700</v>
      </c>
      <c r="N32" s="41"/>
      <c r="O32" s="250">
        <f t="shared" si="6"/>
        <v>126700</v>
      </c>
      <c r="P32" s="250">
        <f t="shared" si="7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297</v>
      </c>
      <c r="B33" s="59" t="s">
        <v>167</v>
      </c>
      <c r="C33" s="59" t="s">
        <v>172</v>
      </c>
      <c r="D33" s="59" t="s">
        <v>631</v>
      </c>
      <c r="E33" s="60" t="s">
        <v>217</v>
      </c>
      <c r="F33" s="60" t="s">
        <v>718</v>
      </c>
      <c r="G33" s="57" t="s">
        <v>450</v>
      </c>
      <c r="H33" s="54">
        <v>60000</v>
      </c>
      <c r="I33" s="54">
        <v>0</v>
      </c>
      <c r="J33" s="54">
        <v>0</v>
      </c>
      <c r="K33" s="54">
        <v>0</v>
      </c>
      <c r="L33" s="54">
        <v>60000</v>
      </c>
      <c r="M33" s="70">
        <f t="shared" si="5"/>
        <v>60000</v>
      </c>
      <c r="N33" s="41"/>
      <c r="O33" s="250">
        <f t="shared" si="6"/>
        <v>60000</v>
      </c>
      <c r="P33" s="250">
        <f t="shared" si="7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297</v>
      </c>
      <c r="B34" s="59" t="s">
        <v>222</v>
      </c>
      <c r="C34" s="59" t="s">
        <v>172</v>
      </c>
      <c r="D34" s="59" t="s">
        <v>632</v>
      </c>
      <c r="E34" s="60" t="s">
        <v>633</v>
      </c>
      <c r="F34" s="60" t="s">
        <v>719</v>
      </c>
      <c r="G34" s="57" t="s">
        <v>641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f t="shared" si="5"/>
        <v>0</v>
      </c>
      <c r="N34" s="41"/>
      <c r="O34" s="250">
        <f t="shared" si="6"/>
        <v>0</v>
      </c>
      <c r="P34" s="250">
        <f t="shared" si="7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694</v>
      </c>
      <c r="B35" s="63"/>
      <c r="C35" s="63"/>
      <c r="D35" s="63"/>
      <c r="E35" s="63"/>
      <c r="F35" s="63"/>
      <c r="G35" s="64"/>
      <c r="H35" s="35">
        <f aca="true" t="shared" si="8" ref="H35:M35">SUM(H36:H37)</f>
        <v>453796.9</v>
      </c>
      <c r="I35" s="35">
        <f t="shared" si="8"/>
        <v>1978.56</v>
      </c>
      <c r="J35" s="35">
        <f t="shared" si="8"/>
        <v>182227.99</v>
      </c>
      <c r="K35" s="35">
        <f t="shared" si="8"/>
        <v>0</v>
      </c>
      <c r="L35" s="35">
        <f t="shared" si="8"/>
        <v>269590.35</v>
      </c>
      <c r="M35" s="36">
        <f t="shared" si="8"/>
        <v>269590.35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297</v>
      </c>
      <c r="B36" s="62" t="s">
        <v>677</v>
      </c>
      <c r="C36" s="62" t="s">
        <v>634</v>
      </c>
      <c r="D36" s="62" t="s">
        <v>635</v>
      </c>
      <c r="E36" s="61" t="s">
        <v>217</v>
      </c>
      <c r="F36" s="61" t="s">
        <v>720</v>
      </c>
      <c r="G36" s="57" t="s">
        <v>449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f>K36+L36</f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297</v>
      </c>
      <c r="B37" s="62" t="s">
        <v>222</v>
      </c>
      <c r="C37" s="62" t="s">
        <v>634</v>
      </c>
      <c r="D37" s="62" t="s">
        <v>636</v>
      </c>
      <c r="E37" s="61" t="s">
        <v>217</v>
      </c>
      <c r="F37" s="61" t="s">
        <v>721</v>
      </c>
      <c r="G37" s="56" t="s">
        <v>452</v>
      </c>
      <c r="H37" s="54">
        <v>447334.9</v>
      </c>
      <c r="I37" s="54">
        <v>1978.56</v>
      </c>
      <c r="J37" s="54">
        <v>175765.99</v>
      </c>
      <c r="K37" s="54">
        <v>0</v>
      </c>
      <c r="L37" s="54">
        <v>269590.35</v>
      </c>
      <c r="M37" s="70">
        <f>K37+L37</f>
        <v>269590.35</v>
      </c>
      <c r="N37" s="41"/>
      <c r="O37" s="250">
        <f>H37-I37-J37</f>
        <v>269590.35000000003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515</v>
      </c>
      <c r="B38" s="63"/>
      <c r="C38" s="63"/>
      <c r="D38" s="63"/>
      <c r="E38" s="63"/>
      <c r="F38" s="63"/>
      <c r="G38" s="64"/>
      <c r="H38" s="35">
        <f aca="true" t="shared" si="9" ref="H38:M38">SUM(H39:H41)</f>
        <v>8810.28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8810.28</v>
      </c>
      <c r="M38" s="36">
        <f t="shared" si="9"/>
        <v>8810.28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297</v>
      </c>
      <c r="B39" s="62" t="s">
        <v>151</v>
      </c>
      <c r="C39" s="62" t="s">
        <v>171</v>
      </c>
      <c r="D39" s="62" t="s">
        <v>154</v>
      </c>
      <c r="E39" s="61" t="s">
        <v>217</v>
      </c>
      <c r="F39" s="61" t="s">
        <v>707</v>
      </c>
      <c r="G39" s="56" t="s">
        <v>293</v>
      </c>
      <c r="H39" s="54">
        <v>3318.22</v>
      </c>
      <c r="I39" s="54">
        <v>0</v>
      </c>
      <c r="J39" s="54">
        <v>0</v>
      </c>
      <c r="K39" s="54">
        <v>0</v>
      </c>
      <c r="L39" s="54">
        <v>3318.22</v>
      </c>
      <c r="M39" s="70">
        <f>K39+L39</f>
        <v>3318.22</v>
      </c>
      <c r="N39" s="41"/>
      <c r="O39" s="250">
        <f>H39-I39-J39</f>
        <v>3318.22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297</v>
      </c>
      <c r="B40" s="62" t="s">
        <v>152</v>
      </c>
      <c r="C40" s="62" t="s">
        <v>171</v>
      </c>
      <c r="D40" s="62" t="s">
        <v>155</v>
      </c>
      <c r="E40" s="61" t="s">
        <v>217</v>
      </c>
      <c r="F40" s="61" t="s">
        <v>708</v>
      </c>
      <c r="G40" s="56" t="s">
        <v>294</v>
      </c>
      <c r="H40" s="54">
        <v>3385.96</v>
      </c>
      <c r="I40" s="54">
        <v>0</v>
      </c>
      <c r="J40" s="54">
        <v>0</v>
      </c>
      <c r="K40" s="54">
        <v>0</v>
      </c>
      <c r="L40" s="54">
        <v>3385.96</v>
      </c>
      <c r="M40" s="70">
        <f>K40+L40</f>
        <v>3385.96</v>
      </c>
      <c r="N40" s="41"/>
      <c r="O40" s="250">
        <f>H40-I40-J40</f>
        <v>3385.96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297</v>
      </c>
      <c r="B41" s="62" t="s">
        <v>153</v>
      </c>
      <c r="C41" s="62" t="s">
        <v>171</v>
      </c>
      <c r="D41" s="62" t="s">
        <v>156</v>
      </c>
      <c r="E41" s="61" t="s">
        <v>217</v>
      </c>
      <c r="F41" s="61" t="s">
        <v>709</v>
      </c>
      <c r="G41" s="56" t="s">
        <v>642</v>
      </c>
      <c r="H41" s="54">
        <v>2106.1</v>
      </c>
      <c r="I41" s="54">
        <v>0</v>
      </c>
      <c r="J41" s="54">
        <v>0</v>
      </c>
      <c r="K41" s="54">
        <v>0</v>
      </c>
      <c r="L41" s="54">
        <v>2106.1</v>
      </c>
      <c r="M41" s="70">
        <f>K41+L41</f>
        <v>2106.1</v>
      </c>
      <c r="N41" s="41"/>
      <c r="O41" s="250">
        <f>H41-I41-J41</f>
        <v>2106.1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569</v>
      </c>
      <c r="B42" s="63"/>
      <c r="C42" s="63"/>
      <c r="D42" s="63"/>
      <c r="E42" s="63"/>
      <c r="F42" s="63"/>
      <c r="G42" s="64"/>
      <c r="H42" s="35">
        <f aca="true" t="shared" si="10" ref="H42:M42">SUM(H43)</f>
        <v>13114</v>
      </c>
      <c r="I42" s="35">
        <f t="shared" si="10"/>
        <v>0</v>
      </c>
      <c r="J42" s="35">
        <f t="shared" si="10"/>
        <v>11808</v>
      </c>
      <c r="K42" s="35">
        <f t="shared" si="10"/>
        <v>0</v>
      </c>
      <c r="L42" s="35">
        <f t="shared" si="10"/>
        <v>1306</v>
      </c>
      <c r="M42" s="36">
        <f t="shared" si="10"/>
        <v>1306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297</v>
      </c>
      <c r="B43" s="62" t="s">
        <v>157</v>
      </c>
      <c r="C43" s="62" t="s">
        <v>171</v>
      </c>
      <c r="D43" s="62" t="s">
        <v>158</v>
      </c>
      <c r="E43" s="61" t="s">
        <v>217</v>
      </c>
      <c r="F43" s="61" t="s">
        <v>710</v>
      </c>
      <c r="G43" s="57" t="s">
        <v>295</v>
      </c>
      <c r="H43" s="54">
        <v>13114</v>
      </c>
      <c r="I43" s="54">
        <v>0</v>
      </c>
      <c r="J43" s="54">
        <v>11808</v>
      </c>
      <c r="K43" s="54">
        <v>0</v>
      </c>
      <c r="L43" s="54">
        <v>1306</v>
      </c>
      <c r="M43" s="70">
        <f>K43+L43</f>
        <v>1306</v>
      </c>
      <c r="N43" s="41"/>
      <c r="O43" s="250">
        <f>H43-I43-J43</f>
        <v>1306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275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9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50" zoomScaleNormal="50" workbookViewId="0" topLeftCell="H7">
      <selection activeCell="K16" sqref="K1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28125" style="0" bestFit="1" customWidth="1"/>
    <col min="16" max="16" width="23.7109375" style="0" bestFit="1" customWidth="1"/>
    <col min="17" max="17" width="24.57421875" style="0" bestFit="1" customWidth="1"/>
  </cols>
  <sheetData>
    <row r="1" spans="1:13" ht="39.75" customHeight="1">
      <c r="A1" s="182" t="s">
        <v>162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02" t="s">
        <v>668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292" t="s">
        <v>747</v>
      </c>
      <c r="B5" s="292"/>
      <c r="C5" s="292"/>
      <c r="D5" s="292"/>
      <c r="E5" s="292"/>
      <c r="F5" s="292"/>
      <c r="G5" s="292"/>
      <c r="H5" s="248"/>
      <c r="I5" s="246"/>
      <c r="J5" s="243"/>
      <c r="K5" s="251"/>
      <c r="L5" s="243"/>
      <c r="M5" s="7"/>
    </row>
    <row r="6" spans="1:13" ht="39.75" customHeight="1" thickBot="1">
      <c r="A6" s="303" t="str">
        <f>+'De Para Anss '!A6:G6</f>
        <v>Posição: FEVEREIRO / 2003 ( ATUALIZADO ATÉ 05/03/2003 )</v>
      </c>
      <c r="B6" s="303"/>
      <c r="C6" s="303"/>
      <c r="D6" s="303"/>
      <c r="E6" s="303"/>
      <c r="F6" s="303"/>
      <c r="G6" s="303"/>
      <c r="H6" s="303"/>
      <c r="I6" s="10"/>
      <c r="J6" s="8"/>
      <c r="K6" s="8"/>
      <c r="L6" s="8"/>
      <c r="M6" s="184" t="s">
        <v>276</v>
      </c>
    </row>
    <row r="7" spans="1:17" ht="34.5" customHeight="1" thickTop="1">
      <c r="A7" s="293" t="s">
        <v>163</v>
      </c>
      <c r="B7" s="294"/>
      <c r="C7" s="294"/>
      <c r="D7" s="294"/>
      <c r="E7" s="294"/>
      <c r="F7" s="191"/>
      <c r="G7" s="268"/>
      <c r="H7" s="289" t="s">
        <v>435</v>
      </c>
      <c r="I7" s="289"/>
      <c r="J7" s="289"/>
      <c r="K7" s="289"/>
      <c r="L7" s="289"/>
      <c r="M7" s="290"/>
      <c r="O7" s="301" t="s">
        <v>571</v>
      </c>
      <c r="P7" s="301"/>
      <c r="Q7" s="301"/>
    </row>
    <row r="8" spans="1:17" ht="34.5" customHeight="1">
      <c r="A8" s="295"/>
      <c r="B8" s="296"/>
      <c r="C8" s="296"/>
      <c r="D8" s="296"/>
      <c r="E8" s="296"/>
      <c r="F8" s="192"/>
      <c r="G8" s="270" t="s">
        <v>290</v>
      </c>
      <c r="H8" s="298" t="s">
        <v>477</v>
      </c>
      <c r="I8" s="298" t="s">
        <v>478</v>
      </c>
      <c r="J8" s="298" t="s">
        <v>434</v>
      </c>
      <c r="K8" s="298" t="s">
        <v>161</v>
      </c>
      <c r="L8" s="298"/>
      <c r="M8" s="299"/>
      <c r="O8" s="282" t="s">
        <v>572</v>
      </c>
      <c r="P8" s="282" t="s">
        <v>573</v>
      </c>
      <c r="Q8" s="282" t="s">
        <v>574</v>
      </c>
    </row>
    <row r="9" spans="1:17" ht="34.5" customHeight="1" thickBot="1">
      <c r="A9" s="297"/>
      <c r="B9" s="288"/>
      <c r="C9" s="288"/>
      <c r="D9" s="288"/>
      <c r="E9" s="288"/>
      <c r="F9" s="193"/>
      <c r="G9" s="272"/>
      <c r="H9" s="300"/>
      <c r="I9" s="300"/>
      <c r="J9" s="300"/>
      <c r="K9" s="265" t="s">
        <v>160</v>
      </c>
      <c r="L9" s="265" t="s">
        <v>164</v>
      </c>
      <c r="M9" s="266" t="s">
        <v>793</v>
      </c>
      <c r="O9" s="286">
        <f>SUM(J11)-O12</f>
        <v>7306181.52</v>
      </c>
      <c r="P9" s="287">
        <f>SUM(K11)-K14</f>
        <v>853396.3300000001</v>
      </c>
      <c r="Q9" s="287">
        <f>SUM(I11)</f>
        <v>262863.86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748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262863.86</v>
      </c>
      <c r="J11" s="122">
        <f t="shared" si="0"/>
        <v>7388764.26</v>
      </c>
      <c r="K11" s="122">
        <f t="shared" si="0"/>
        <v>853396.3300000001</v>
      </c>
      <c r="L11" s="122">
        <f t="shared" si="0"/>
        <v>1607204.16</v>
      </c>
      <c r="M11" s="124">
        <f t="shared" si="0"/>
        <v>2460600.4899999998</v>
      </c>
      <c r="O11" s="280" t="s">
        <v>570</v>
      </c>
      <c r="Q11" s="112"/>
    </row>
    <row r="12" spans="1:17" ht="39.75" customHeight="1">
      <c r="A12" s="32" t="s">
        <v>745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260027.58</v>
      </c>
      <c r="J12" s="34">
        <f t="shared" si="1"/>
        <v>7306181.52</v>
      </c>
      <c r="K12" s="34">
        <f t="shared" si="1"/>
        <v>853396.3300000001</v>
      </c>
      <c r="L12" s="34">
        <f t="shared" si="1"/>
        <v>1607202.57</v>
      </c>
      <c r="M12" s="36">
        <f t="shared" si="1"/>
        <v>2460598.9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551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2836.2799999999997</v>
      </c>
      <c r="J14" s="34">
        <f t="shared" si="2"/>
        <v>82582.74</v>
      </c>
      <c r="K14" s="34">
        <f t="shared" si="2"/>
        <v>0</v>
      </c>
      <c r="L14" s="34">
        <f t="shared" si="2"/>
        <v>1.59</v>
      </c>
      <c r="M14" s="36">
        <f t="shared" si="2"/>
        <v>1.59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296</v>
      </c>
      <c r="B15" s="22" t="s">
        <v>299</v>
      </c>
      <c r="C15" s="22" t="s">
        <v>205</v>
      </c>
      <c r="D15" s="22" t="s">
        <v>209</v>
      </c>
      <c r="E15" s="23" t="s">
        <v>217</v>
      </c>
      <c r="F15" s="23" t="s">
        <v>380</v>
      </c>
      <c r="G15" s="16" t="s">
        <v>286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f>K15+L15</f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297</v>
      </c>
      <c r="B16" s="22" t="s">
        <v>300</v>
      </c>
      <c r="C16" s="22" t="s">
        <v>206</v>
      </c>
      <c r="D16" s="22" t="s">
        <v>210</v>
      </c>
      <c r="E16" s="23" t="s">
        <v>217</v>
      </c>
      <c r="F16" s="23" t="s">
        <v>379</v>
      </c>
      <c r="G16" s="16" t="s">
        <v>552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f aca="true" t="shared" si="3" ref="M16:M22">K16+L16</f>
        <v>0</v>
      </c>
      <c r="O16" s="254">
        <f aca="true" t="shared" si="4" ref="O16:O22">H16-I16-J16</f>
        <v>0.2599999999947613</v>
      </c>
      <c r="P16" s="254">
        <f aca="true" t="shared" si="5" ref="P16:P22">M16-O16</f>
        <v>-0.2599999999947613</v>
      </c>
    </row>
    <row r="17" spans="1:16" ht="30" customHeight="1">
      <c r="A17" s="28" t="s">
        <v>297</v>
      </c>
      <c r="B17" s="22" t="s">
        <v>300</v>
      </c>
      <c r="C17" s="22" t="s">
        <v>206</v>
      </c>
      <c r="D17" s="22" t="s">
        <v>211</v>
      </c>
      <c r="E17" s="23" t="s">
        <v>217</v>
      </c>
      <c r="F17" s="23" t="s">
        <v>711</v>
      </c>
      <c r="G17" s="16" t="s">
        <v>89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f t="shared" si="3"/>
        <v>0</v>
      </c>
      <c r="O17" s="254">
        <f t="shared" si="4"/>
        <v>0</v>
      </c>
      <c r="P17" s="254">
        <f t="shared" si="5"/>
        <v>0</v>
      </c>
    </row>
    <row r="18" spans="1:16" ht="30" customHeight="1">
      <c r="A18" s="28" t="s">
        <v>297</v>
      </c>
      <c r="B18" s="22" t="s">
        <v>202</v>
      </c>
      <c r="C18" s="22" t="s">
        <v>206</v>
      </c>
      <c r="D18" s="22" t="s">
        <v>212</v>
      </c>
      <c r="E18" s="23" t="s">
        <v>217</v>
      </c>
      <c r="F18" s="23" t="s">
        <v>722</v>
      </c>
      <c r="G18" s="18" t="s">
        <v>103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f t="shared" si="3"/>
        <v>0</v>
      </c>
      <c r="O18" s="254">
        <f t="shared" si="4"/>
        <v>0</v>
      </c>
      <c r="P18" s="254">
        <f t="shared" si="5"/>
        <v>0</v>
      </c>
    </row>
    <row r="19" spans="1:16" ht="30" customHeight="1">
      <c r="A19" s="28" t="s">
        <v>297</v>
      </c>
      <c r="B19" s="22" t="s">
        <v>203</v>
      </c>
      <c r="C19" s="22" t="s">
        <v>207</v>
      </c>
      <c r="D19" s="22" t="s">
        <v>213</v>
      </c>
      <c r="E19" s="23" t="s">
        <v>217</v>
      </c>
      <c r="F19" s="23" t="s">
        <v>723</v>
      </c>
      <c r="G19" s="19" t="s">
        <v>78</v>
      </c>
      <c r="H19" s="17">
        <v>2311.59</v>
      </c>
      <c r="I19" s="17">
        <v>2310</v>
      </c>
      <c r="J19" s="17">
        <v>0</v>
      </c>
      <c r="K19" s="17">
        <v>0</v>
      </c>
      <c r="L19" s="17">
        <v>1.59</v>
      </c>
      <c r="M19" s="29">
        <f t="shared" si="3"/>
        <v>1.59</v>
      </c>
      <c r="O19" s="254">
        <f t="shared" si="4"/>
        <v>1.5900000000001455</v>
      </c>
      <c r="P19" s="254">
        <f t="shared" si="5"/>
        <v>-1.454392162258955E-13</v>
      </c>
    </row>
    <row r="20" spans="1:16" ht="30" customHeight="1">
      <c r="A20" s="28" t="s">
        <v>297</v>
      </c>
      <c r="B20" s="22" t="s">
        <v>203</v>
      </c>
      <c r="C20" s="22" t="s">
        <v>207</v>
      </c>
      <c r="D20" s="22" t="s">
        <v>214</v>
      </c>
      <c r="E20" s="23" t="s">
        <v>217</v>
      </c>
      <c r="F20" s="23" t="s">
        <v>724</v>
      </c>
      <c r="G20" s="19" t="s">
        <v>79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f t="shared" si="3"/>
        <v>0</v>
      </c>
      <c r="O20" s="254">
        <f t="shared" si="4"/>
        <v>0</v>
      </c>
      <c r="P20" s="254">
        <f t="shared" si="5"/>
        <v>0</v>
      </c>
    </row>
    <row r="21" spans="1:16" ht="30" customHeight="1">
      <c r="A21" s="28" t="s">
        <v>297</v>
      </c>
      <c r="B21" s="22" t="s">
        <v>203</v>
      </c>
      <c r="C21" s="22" t="s">
        <v>207</v>
      </c>
      <c r="D21" s="22" t="s">
        <v>215</v>
      </c>
      <c r="E21" s="23" t="s">
        <v>217</v>
      </c>
      <c r="F21" s="23" t="s">
        <v>725</v>
      </c>
      <c r="G21" s="19" t="s">
        <v>80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f t="shared" si="3"/>
        <v>0</v>
      </c>
      <c r="O21" s="254">
        <f t="shared" si="4"/>
        <v>0</v>
      </c>
      <c r="P21" s="254">
        <f t="shared" si="5"/>
        <v>0</v>
      </c>
    </row>
    <row r="22" spans="1:16" ht="30" customHeight="1">
      <c r="A22" s="28" t="s">
        <v>298</v>
      </c>
      <c r="B22" s="22" t="s">
        <v>204</v>
      </c>
      <c r="C22" s="22" t="s">
        <v>208</v>
      </c>
      <c r="D22" s="22" t="s">
        <v>216</v>
      </c>
      <c r="E22" s="23" t="s">
        <v>217</v>
      </c>
      <c r="F22" s="23" t="s">
        <v>726</v>
      </c>
      <c r="G22" s="20" t="s">
        <v>329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f t="shared" si="3"/>
        <v>0</v>
      </c>
      <c r="O22" s="254">
        <f t="shared" si="4"/>
        <v>0</v>
      </c>
      <c r="P22" s="254">
        <f t="shared" si="5"/>
        <v>0</v>
      </c>
    </row>
    <row r="23" spans="1:13" ht="39.75" customHeight="1">
      <c r="A23" s="32" t="s">
        <v>824</v>
      </c>
      <c r="B23" s="25"/>
      <c r="C23" s="25"/>
      <c r="D23" s="25"/>
      <c r="E23" s="25"/>
      <c r="F23" s="25"/>
      <c r="G23" s="33"/>
      <c r="H23" s="35">
        <f aca="true" t="shared" si="6" ref="H23:M23">SUM(H24:H26)</f>
        <v>902951.52</v>
      </c>
      <c r="I23" s="35">
        <f t="shared" si="6"/>
        <v>51709.149999999994</v>
      </c>
      <c r="J23" s="34">
        <f t="shared" si="6"/>
        <v>692158.48</v>
      </c>
      <c r="K23" s="34">
        <f t="shared" si="6"/>
        <v>43228.72</v>
      </c>
      <c r="L23" s="34">
        <f t="shared" si="6"/>
        <v>115855.17</v>
      </c>
      <c r="M23" s="36">
        <f t="shared" si="6"/>
        <v>159083.89</v>
      </c>
    </row>
    <row r="24" spans="1:16" ht="30" customHeight="1">
      <c r="A24" s="30" t="s">
        <v>297</v>
      </c>
      <c r="B24" s="14" t="s">
        <v>300</v>
      </c>
      <c r="C24" s="14" t="s">
        <v>206</v>
      </c>
      <c r="D24" s="14" t="s">
        <v>219</v>
      </c>
      <c r="E24" s="15" t="s">
        <v>217</v>
      </c>
      <c r="F24" s="23" t="s">
        <v>381</v>
      </c>
      <c r="G24" s="16" t="s">
        <v>819</v>
      </c>
      <c r="H24" s="17">
        <v>264360.35</v>
      </c>
      <c r="I24" s="17">
        <v>12138.66</v>
      </c>
      <c r="J24" s="17">
        <v>98625.87</v>
      </c>
      <c r="K24" s="17">
        <v>39333.93</v>
      </c>
      <c r="L24" s="17">
        <v>114261.89</v>
      </c>
      <c r="M24" s="29">
        <f>K24+L24</f>
        <v>153595.82</v>
      </c>
      <c r="O24" s="254">
        <f>H24-I24-J24</f>
        <v>153595.81999999998</v>
      </c>
      <c r="P24" s="254">
        <f>M24-O24</f>
        <v>0</v>
      </c>
    </row>
    <row r="25" spans="1:16" ht="30" customHeight="1">
      <c r="A25" s="30" t="s">
        <v>297</v>
      </c>
      <c r="B25" s="14" t="s">
        <v>300</v>
      </c>
      <c r="C25" s="14" t="s">
        <v>206</v>
      </c>
      <c r="D25" s="14" t="s">
        <v>220</v>
      </c>
      <c r="E25" s="15" t="s">
        <v>217</v>
      </c>
      <c r="F25" s="23" t="s">
        <v>382</v>
      </c>
      <c r="G25" s="16" t="s">
        <v>383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f>K25+L25</f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297</v>
      </c>
      <c r="B26" s="14" t="s">
        <v>300</v>
      </c>
      <c r="C26" s="14" t="s">
        <v>206</v>
      </c>
      <c r="D26" s="14" t="s">
        <v>221</v>
      </c>
      <c r="E26" s="15" t="s">
        <v>217</v>
      </c>
      <c r="F26" s="23" t="s">
        <v>703</v>
      </c>
      <c r="G26" s="16" t="s">
        <v>820</v>
      </c>
      <c r="H26" s="17">
        <v>560405.17</v>
      </c>
      <c r="I26" s="17">
        <v>39570.49</v>
      </c>
      <c r="J26" s="17">
        <v>515346.61</v>
      </c>
      <c r="K26" s="17">
        <v>3894.79</v>
      </c>
      <c r="L26" s="17">
        <v>1593.28</v>
      </c>
      <c r="M26" s="29">
        <f>K26+L26</f>
        <v>5488.07</v>
      </c>
      <c r="O26" s="254">
        <f>H26-I26-J26</f>
        <v>5488.070000000065</v>
      </c>
      <c r="P26" s="254">
        <f>M26-O26</f>
        <v>-6.548361852765083E-11</v>
      </c>
    </row>
    <row r="27" spans="1:13" ht="39.75" customHeight="1">
      <c r="A27" s="32" t="s">
        <v>751</v>
      </c>
      <c r="B27" s="25"/>
      <c r="C27" s="25"/>
      <c r="D27" s="25"/>
      <c r="E27" s="25"/>
      <c r="F27" s="25"/>
      <c r="G27" s="33"/>
      <c r="H27" s="35">
        <f aca="true" t="shared" si="7" ref="H27:M27">SUM(H28:H29)</f>
        <v>1153320.5799999998</v>
      </c>
      <c r="I27" s="35">
        <f t="shared" si="7"/>
        <v>51875.95</v>
      </c>
      <c r="J27" s="34">
        <f t="shared" si="7"/>
        <v>686077.39</v>
      </c>
      <c r="K27" s="34">
        <f t="shared" si="7"/>
        <v>263307.83</v>
      </c>
      <c r="L27" s="34">
        <f t="shared" si="7"/>
        <v>152059.41</v>
      </c>
      <c r="M27" s="36">
        <f t="shared" si="7"/>
        <v>415367.24</v>
      </c>
    </row>
    <row r="28" spans="1:16" ht="30" customHeight="1">
      <c r="A28" s="30" t="s">
        <v>297</v>
      </c>
      <c r="B28" s="14" t="s">
        <v>222</v>
      </c>
      <c r="C28" s="14" t="s">
        <v>207</v>
      </c>
      <c r="D28" s="14" t="s">
        <v>223</v>
      </c>
      <c r="E28" s="15" t="s">
        <v>217</v>
      </c>
      <c r="F28" s="23" t="s">
        <v>727</v>
      </c>
      <c r="G28" s="19" t="s">
        <v>670</v>
      </c>
      <c r="H28" s="17">
        <v>1078223.19</v>
      </c>
      <c r="I28" s="17">
        <v>51225.03</v>
      </c>
      <c r="J28" s="17">
        <v>630925.92</v>
      </c>
      <c r="K28" s="17">
        <v>252885.87</v>
      </c>
      <c r="L28" s="17">
        <v>143186.37</v>
      </c>
      <c r="M28" s="29">
        <f>K28+L28</f>
        <v>396072.24</v>
      </c>
      <c r="O28" s="254">
        <f>H28-I28-J28</f>
        <v>396072.2399999999</v>
      </c>
      <c r="P28" s="254">
        <f>M28-O28</f>
        <v>0</v>
      </c>
    </row>
    <row r="29" spans="1:16" ht="30" customHeight="1">
      <c r="A29" s="30" t="s">
        <v>297</v>
      </c>
      <c r="B29" s="14" t="s">
        <v>222</v>
      </c>
      <c r="C29" s="14" t="s">
        <v>207</v>
      </c>
      <c r="D29" s="14" t="s">
        <v>224</v>
      </c>
      <c r="E29" s="15" t="s">
        <v>217</v>
      </c>
      <c r="F29" s="23" t="s">
        <v>728</v>
      </c>
      <c r="G29" s="19" t="s">
        <v>671</v>
      </c>
      <c r="H29" s="17">
        <v>75097.39</v>
      </c>
      <c r="I29" s="17">
        <v>650.92</v>
      </c>
      <c r="J29" s="17">
        <v>55151.47</v>
      </c>
      <c r="K29" s="17">
        <v>10421.96</v>
      </c>
      <c r="L29" s="17">
        <v>8873.04</v>
      </c>
      <c r="M29" s="29">
        <f>K29+L29</f>
        <v>19295</v>
      </c>
      <c r="O29" s="254">
        <f>H29-I29-J29</f>
        <v>19295</v>
      </c>
      <c r="P29" s="254">
        <f>M29-O29</f>
        <v>0</v>
      </c>
    </row>
    <row r="30" spans="1:13" ht="39.75" customHeight="1">
      <c r="A30" s="32" t="s">
        <v>752</v>
      </c>
      <c r="B30" s="25"/>
      <c r="C30" s="25"/>
      <c r="D30" s="25"/>
      <c r="E30" s="25"/>
      <c r="F30" s="25"/>
      <c r="G30" s="33"/>
      <c r="H30" s="35">
        <f aca="true" t="shared" si="8" ref="H30:M30">SUM(H31)</f>
        <v>177511.58</v>
      </c>
      <c r="I30" s="35">
        <f t="shared" si="8"/>
        <v>13.37</v>
      </c>
      <c r="J30" s="34">
        <f t="shared" si="8"/>
        <v>152147.57</v>
      </c>
      <c r="K30" s="34">
        <f t="shared" si="8"/>
        <v>7684</v>
      </c>
      <c r="L30" s="34">
        <f t="shared" si="8"/>
        <v>17666.64</v>
      </c>
      <c r="M30" s="36">
        <f t="shared" si="8"/>
        <v>25350.64</v>
      </c>
    </row>
    <row r="31" spans="1:16" ht="30" customHeight="1">
      <c r="A31" s="30" t="s">
        <v>297</v>
      </c>
      <c r="B31" s="14" t="s">
        <v>203</v>
      </c>
      <c r="C31" s="14" t="s">
        <v>207</v>
      </c>
      <c r="D31" s="14" t="s">
        <v>225</v>
      </c>
      <c r="E31" s="15" t="s">
        <v>217</v>
      </c>
      <c r="F31" s="23" t="s">
        <v>729</v>
      </c>
      <c r="G31" s="19" t="s">
        <v>672</v>
      </c>
      <c r="H31" s="17">
        <v>177511.58</v>
      </c>
      <c r="I31" s="17">
        <v>13.37</v>
      </c>
      <c r="J31" s="17">
        <v>152147.57</v>
      </c>
      <c r="K31" s="17">
        <v>7684</v>
      </c>
      <c r="L31" s="17">
        <v>17666.64</v>
      </c>
      <c r="M31" s="29">
        <f>K31+L31</f>
        <v>25350.64</v>
      </c>
      <c r="O31" s="254">
        <f>H31-I31-J31</f>
        <v>25350.639999999985</v>
      </c>
      <c r="P31" s="254">
        <f>M31-O31</f>
        <v>0</v>
      </c>
    </row>
    <row r="32" spans="1:13" ht="39.75" customHeight="1">
      <c r="A32" s="32" t="s">
        <v>753</v>
      </c>
      <c r="B32" s="25"/>
      <c r="C32" s="25"/>
      <c r="D32" s="25"/>
      <c r="E32" s="25"/>
      <c r="F32" s="25"/>
      <c r="G32" s="33"/>
      <c r="H32" s="35">
        <f aca="true" t="shared" si="9" ref="H32:M32">SUM(H33)</f>
        <v>23590.44</v>
      </c>
      <c r="I32" s="35">
        <f t="shared" si="9"/>
        <v>0</v>
      </c>
      <c r="J32" s="34">
        <f t="shared" si="9"/>
        <v>0</v>
      </c>
      <c r="K32" s="34">
        <f t="shared" si="9"/>
        <v>23590.44</v>
      </c>
      <c r="L32" s="34">
        <f t="shared" si="9"/>
        <v>0</v>
      </c>
      <c r="M32" s="36">
        <f t="shared" si="9"/>
        <v>23590.44</v>
      </c>
    </row>
    <row r="33" spans="1:16" ht="30" customHeight="1">
      <c r="A33" s="30" t="s">
        <v>297</v>
      </c>
      <c r="B33" s="14" t="s">
        <v>203</v>
      </c>
      <c r="C33" s="14" t="s">
        <v>207</v>
      </c>
      <c r="D33" s="14" t="s">
        <v>226</v>
      </c>
      <c r="E33" s="15" t="s">
        <v>217</v>
      </c>
      <c r="F33" s="23" t="s">
        <v>730</v>
      </c>
      <c r="G33" s="18" t="s">
        <v>278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f>K33+L33</f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754</v>
      </c>
      <c r="B34" s="25"/>
      <c r="C34" s="25"/>
      <c r="D34" s="25"/>
      <c r="E34" s="25"/>
      <c r="F34" s="25"/>
      <c r="G34" s="33"/>
      <c r="H34" s="35">
        <f aca="true" t="shared" si="10" ref="H34:M34">SUM(H35:H36)</f>
        <v>3348214.8200000003</v>
      </c>
      <c r="I34" s="35">
        <f t="shared" si="10"/>
        <v>71317.61</v>
      </c>
      <c r="J34" s="34">
        <f t="shared" si="10"/>
        <v>2276667.4</v>
      </c>
      <c r="K34" s="34">
        <f t="shared" si="10"/>
        <v>226494.88</v>
      </c>
      <c r="L34" s="34">
        <f t="shared" si="10"/>
        <v>773734.93</v>
      </c>
      <c r="M34" s="36">
        <f t="shared" si="10"/>
        <v>1000229.81</v>
      </c>
    </row>
    <row r="35" spans="1:16" ht="30" customHeight="1">
      <c r="A35" s="30" t="s">
        <v>297</v>
      </c>
      <c r="B35" s="14" t="s">
        <v>227</v>
      </c>
      <c r="C35" s="14" t="s">
        <v>216</v>
      </c>
      <c r="D35" s="14" t="s">
        <v>673</v>
      </c>
      <c r="E35" s="15" t="s">
        <v>217</v>
      </c>
      <c r="F35" s="23" t="s">
        <v>731</v>
      </c>
      <c r="G35" s="19" t="s">
        <v>384</v>
      </c>
      <c r="H35" s="17">
        <v>2844288.89</v>
      </c>
      <c r="I35" s="17">
        <v>69063.63</v>
      </c>
      <c r="J35" s="17">
        <v>2015338.82</v>
      </c>
      <c r="K35" s="17">
        <v>122319.41</v>
      </c>
      <c r="L35" s="17">
        <v>637567.03</v>
      </c>
      <c r="M35" s="29">
        <f>K35+L35</f>
        <v>759886.4400000001</v>
      </c>
      <c r="O35" s="254">
        <f>H35-I35-J35</f>
        <v>759886.4400000002</v>
      </c>
      <c r="P35" s="254">
        <f>M35-O35</f>
        <v>0</v>
      </c>
    </row>
    <row r="36" spans="1:16" ht="30" customHeight="1">
      <c r="A36" s="30" t="s">
        <v>297</v>
      </c>
      <c r="B36" s="14" t="s">
        <v>227</v>
      </c>
      <c r="C36" s="14" t="s">
        <v>759</v>
      </c>
      <c r="D36" s="14" t="s">
        <v>674</v>
      </c>
      <c r="E36" s="15" t="s">
        <v>217</v>
      </c>
      <c r="F36" s="23" t="s">
        <v>732</v>
      </c>
      <c r="G36" s="19" t="s">
        <v>576</v>
      </c>
      <c r="H36" s="17">
        <v>503925.93</v>
      </c>
      <c r="I36" s="17">
        <v>2253.98</v>
      </c>
      <c r="J36" s="17">
        <v>261328.58</v>
      </c>
      <c r="K36" s="17">
        <v>104175.47</v>
      </c>
      <c r="L36" s="17">
        <v>136167.9</v>
      </c>
      <c r="M36" s="29">
        <f>K36+L36</f>
        <v>240343.37</v>
      </c>
      <c r="O36" s="254">
        <f>H36-I36-J36</f>
        <v>240343.37000000002</v>
      </c>
      <c r="P36" s="254">
        <f>M36-O36</f>
        <v>0</v>
      </c>
    </row>
    <row r="37" spans="1:13" ht="39.75" customHeight="1">
      <c r="A37" s="32" t="s">
        <v>577</v>
      </c>
      <c r="B37" s="25"/>
      <c r="C37" s="25"/>
      <c r="D37" s="25"/>
      <c r="E37" s="25"/>
      <c r="F37" s="25"/>
      <c r="G37" s="33"/>
      <c r="H37" s="35">
        <f aca="true" t="shared" si="11" ref="H37:M37">SUM(H38:H47)</f>
        <v>4023018.86</v>
      </c>
      <c r="I37" s="35">
        <f t="shared" si="11"/>
        <v>74806.97</v>
      </c>
      <c r="J37" s="34">
        <f t="shared" si="11"/>
        <v>3173866.6399999997</v>
      </c>
      <c r="K37" s="34">
        <f t="shared" si="11"/>
        <v>260210.01999999996</v>
      </c>
      <c r="L37" s="34">
        <f t="shared" si="11"/>
        <v>514135.23</v>
      </c>
      <c r="M37" s="36">
        <f t="shared" si="11"/>
        <v>774345.25</v>
      </c>
    </row>
    <row r="38" spans="1:16" ht="30" customHeight="1">
      <c r="A38" s="30" t="s">
        <v>297</v>
      </c>
      <c r="B38" s="14" t="s">
        <v>675</v>
      </c>
      <c r="C38" s="14" t="s">
        <v>207</v>
      </c>
      <c r="D38" s="14" t="s">
        <v>679</v>
      </c>
      <c r="E38" s="15" t="s">
        <v>217</v>
      </c>
      <c r="F38" s="23" t="s">
        <v>733</v>
      </c>
      <c r="G38" s="19" t="s">
        <v>279</v>
      </c>
      <c r="H38" s="17">
        <v>447953.93</v>
      </c>
      <c r="I38" s="17">
        <v>14200.64</v>
      </c>
      <c r="J38" s="17">
        <v>370637.84</v>
      </c>
      <c r="K38" s="17">
        <v>37070.24</v>
      </c>
      <c r="L38" s="17">
        <v>26045.21</v>
      </c>
      <c r="M38" s="29">
        <f aca="true" t="shared" si="12" ref="M38:M47">K38+L38</f>
        <v>63115.45</v>
      </c>
      <c r="O38" s="254">
        <f aca="true" t="shared" si="13" ref="O38:O47">H38-I38-J38</f>
        <v>63115.44999999995</v>
      </c>
      <c r="P38" s="254">
        <f aca="true" t="shared" si="14" ref="P38:P47">M38-O38</f>
        <v>0</v>
      </c>
    </row>
    <row r="39" spans="1:16" ht="30" customHeight="1">
      <c r="A39" s="30" t="s">
        <v>297</v>
      </c>
      <c r="B39" s="14" t="s">
        <v>675</v>
      </c>
      <c r="C39" s="14" t="s">
        <v>207</v>
      </c>
      <c r="D39" s="14" t="s">
        <v>680</v>
      </c>
      <c r="E39" s="15" t="s">
        <v>217</v>
      </c>
      <c r="F39" s="23" t="s">
        <v>734</v>
      </c>
      <c r="G39" s="19" t="s">
        <v>280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f t="shared" si="12"/>
        <v>0</v>
      </c>
      <c r="O39" s="254">
        <f t="shared" si="13"/>
        <v>0</v>
      </c>
      <c r="P39" s="254">
        <f t="shared" si="14"/>
        <v>0</v>
      </c>
    </row>
    <row r="40" spans="1:16" ht="30" customHeight="1">
      <c r="A40" s="30" t="s">
        <v>297</v>
      </c>
      <c r="B40" s="14" t="s">
        <v>203</v>
      </c>
      <c r="C40" s="14" t="s">
        <v>207</v>
      </c>
      <c r="D40" s="14" t="s">
        <v>213</v>
      </c>
      <c r="E40" s="15" t="s">
        <v>217</v>
      </c>
      <c r="F40" s="23" t="s">
        <v>723</v>
      </c>
      <c r="G40" s="19" t="s">
        <v>78</v>
      </c>
      <c r="H40" s="17">
        <v>146138.05</v>
      </c>
      <c r="I40" s="17">
        <v>738.55</v>
      </c>
      <c r="J40" s="17">
        <v>138007.76</v>
      </c>
      <c r="K40" s="17">
        <v>1269.91</v>
      </c>
      <c r="L40" s="17">
        <v>6121.83</v>
      </c>
      <c r="M40" s="29">
        <f t="shared" si="12"/>
        <v>7391.74</v>
      </c>
      <c r="O40" s="254">
        <f t="shared" si="13"/>
        <v>7391.739999999991</v>
      </c>
      <c r="P40" s="254">
        <f t="shared" si="14"/>
        <v>9.094947017729282E-12</v>
      </c>
    </row>
    <row r="41" spans="1:16" ht="30" customHeight="1">
      <c r="A41" s="30" t="s">
        <v>297</v>
      </c>
      <c r="B41" s="14" t="s">
        <v>203</v>
      </c>
      <c r="C41" s="14" t="s">
        <v>207</v>
      </c>
      <c r="D41" s="14" t="s">
        <v>214</v>
      </c>
      <c r="E41" s="15" t="s">
        <v>217</v>
      </c>
      <c r="F41" s="23" t="s">
        <v>724</v>
      </c>
      <c r="G41" s="19" t="s">
        <v>79</v>
      </c>
      <c r="H41" s="17">
        <v>167752.75</v>
      </c>
      <c r="I41" s="17">
        <v>6570.95</v>
      </c>
      <c r="J41" s="17">
        <v>122791.9</v>
      </c>
      <c r="K41" s="17">
        <v>10564.71</v>
      </c>
      <c r="L41" s="17">
        <v>27825.19</v>
      </c>
      <c r="M41" s="29">
        <f t="shared" si="12"/>
        <v>38389.899999999994</v>
      </c>
      <c r="O41" s="254">
        <f t="shared" si="13"/>
        <v>38389.899999999994</v>
      </c>
      <c r="P41" s="254">
        <f t="shared" si="14"/>
        <v>0</v>
      </c>
    </row>
    <row r="42" spans="1:16" ht="30" customHeight="1">
      <c r="A42" s="30" t="s">
        <v>297</v>
      </c>
      <c r="B42" s="14" t="s">
        <v>203</v>
      </c>
      <c r="C42" s="14" t="s">
        <v>207</v>
      </c>
      <c r="D42" s="14" t="s">
        <v>215</v>
      </c>
      <c r="E42" s="15" t="s">
        <v>217</v>
      </c>
      <c r="F42" s="23" t="s">
        <v>725</v>
      </c>
      <c r="G42" s="19" t="s">
        <v>80</v>
      </c>
      <c r="H42" s="17">
        <v>167401.69</v>
      </c>
      <c r="I42" s="17">
        <v>7568.47</v>
      </c>
      <c r="J42" s="17">
        <v>114771.22</v>
      </c>
      <c r="K42" s="17">
        <v>2634.76</v>
      </c>
      <c r="L42" s="17">
        <v>42427.24</v>
      </c>
      <c r="M42" s="29">
        <f t="shared" si="12"/>
        <v>45062</v>
      </c>
      <c r="O42" s="254">
        <f t="shared" si="13"/>
        <v>45062</v>
      </c>
      <c r="P42" s="254">
        <f t="shared" si="14"/>
        <v>0</v>
      </c>
    </row>
    <row r="43" spans="1:16" ht="30" customHeight="1">
      <c r="A43" s="30" t="s">
        <v>297</v>
      </c>
      <c r="B43" s="14" t="s">
        <v>203</v>
      </c>
      <c r="C43" s="14" t="s">
        <v>207</v>
      </c>
      <c r="D43" s="14" t="s">
        <v>681</v>
      </c>
      <c r="E43" s="15" t="s">
        <v>217</v>
      </c>
      <c r="F43" s="23" t="s">
        <v>735</v>
      </c>
      <c r="G43" s="19" t="s">
        <v>281</v>
      </c>
      <c r="H43" s="17">
        <v>2307437.74</v>
      </c>
      <c r="I43" s="17">
        <v>40062.24</v>
      </c>
      <c r="J43" s="17">
        <v>1832778.48</v>
      </c>
      <c r="K43" s="17">
        <v>168342.74</v>
      </c>
      <c r="L43" s="17">
        <v>266254.28</v>
      </c>
      <c r="M43" s="29">
        <f t="shared" si="12"/>
        <v>434597.02</v>
      </c>
      <c r="O43" s="254">
        <f t="shared" si="13"/>
        <v>434597.02</v>
      </c>
      <c r="P43" s="254">
        <f t="shared" si="14"/>
        <v>0</v>
      </c>
    </row>
    <row r="44" spans="1:16" ht="30" customHeight="1">
      <c r="A44" s="30" t="s">
        <v>297</v>
      </c>
      <c r="B44" s="14" t="s">
        <v>203</v>
      </c>
      <c r="C44" s="14" t="s">
        <v>678</v>
      </c>
      <c r="D44" s="14" t="s">
        <v>682</v>
      </c>
      <c r="E44" s="15" t="s">
        <v>217</v>
      </c>
      <c r="F44" s="23" t="s">
        <v>736</v>
      </c>
      <c r="G44" s="19" t="s">
        <v>282</v>
      </c>
      <c r="H44" s="17">
        <v>161235.86</v>
      </c>
      <c r="I44" s="17">
        <v>0</v>
      </c>
      <c r="J44" s="17">
        <v>63171.86</v>
      </c>
      <c r="K44" s="17">
        <v>0</v>
      </c>
      <c r="L44" s="17">
        <v>98064</v>
      </c>
      <c r="M44" s="29">
        <f t="shared" si="12"/>
        <v>98064</v>
      </c>
      <c r="O44" s="254">
        <f t="shared" si="13"/>
        <v>98063.99999999999</v>
      </c>
      <c r="P44" s="254">
        <f t="shared" si="14"/>
        <v>0</v>
      </c>
    </row>
    <row r="45" spans="1:16" ht="30" customHeight="1">
      <c r="A45" s="30" t="s">
        <v>297</v>
      </c>
      <c r="B45" s="14" t="s">
        <v>676</v>
      </c>
      <c r="C45" s="14" t="s">
        <v>207</v>
      </c>
      <c r="D45" s="14" t="s">
        <v>683</v>
      </c>
      <c r="E45" s="15" t="s">
        <v>217</v>
      </c>
      <c r="F45" s="23" t="s">
        <v>403</v>
      </c>
      <c r="G45" s="18" t="s">
        <v>134</v>
      </c>
      <c r="H45" s="17">
        <v>275354.95</v>
      </c>
      <c r="I45" s="17">
        <v>192.5</v>
      </c>
      <c r="J45" s="17">
        <v>263582.61</v>
      </c>
      <c r="K45" s="17">
        <v>2421.58</v>
      </c>
      <c r="L45" s="17">
        <v>9158.26</v>
      </c>
      <c r="M45" s="29">
        <f t="shared" si="12"/>
        <v>11579.84</v>
      </c>
      <c r="O45" s="254">
        <f t="shared" si="13"/>
        <v>11579.840000000026</v>
      </c>
      <c r="P45" s="254">
        <f t="shared" si="14"/>
        <v>-2.546585164964199E-11</v>
      </c>
    </row>
    <row r="46" spans="1:16" ht="30" customHeight="1">
      <c r="A46" s="30" t="s">
        <v>297</v>
      </c>
      <c r="B46" s="14" t="s">
        <v>676</v>
      </c>
      <c r="C46" s="14" t="s">
        <v>207</v>
      </c>
      <c r="D46" s="14" t="s">
        <v>684</v>
      </c>
      <c r="E46" s="15" t="s">
        <v>217</v>
      </c>
      <c r="F46" s="23" t="s">
        <v>404</v>
      </c>
      <c r="G46" s="18" t="s">
        <v>283</v>
      </c>
      <c r="H46" s="17">
        <v>311763.99</v>
      </c>
      <c r="I46" s="17">
        <v>5473.62</v>
      </c>
      <c r="J46" s="17">
        <v>230145.07</v>
      </c>
      <c r="K46" s="17">
        <v>37906.08</v>
      </c>
      <c r="L46" s="17">
        <v>38239.22</v>
      </c>
      <c r="M46" s="29">
        <f t="shared" si="12"/>
        <v>76145.3</v>
      </c>
      <c r="O46" s="254">
        <f t="shared" si="13"/>
        <v>76145.29999999999</v>
      </c>
      <c r="P46" s="254">
        <f t="shared" si="14"/>
        <v>0</v>
      </c>
    </row>
    <row r="47" spans="1:16" ht="30" customHeight="1">
      <c r="A47" s="30" t="s">
        <v>297</v>
      </c>
      <c r="B47" s="14" t="s">
        <v>677</v>
      </c>
      <c r="C47" s="14" t="s">
        <v>207</v>
      </c>
      <c r="D47" s="14" t="s">
        <v>685</v>
      </c>
      <c r="E47" s="15" t="s">
        <v>217</v>
      </c>
      <c r="F47" s="23" t="s">
        <v>405</v>
      </c>
      <c r="G47" s="19" t="s">
        <v>88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f t="shared" si="12"/>
        <v>0</v>
      </c>
      <c r="O47" s="254">
        <f t="shared" si="13"/>
        <v>0</v>
      </c>
      <c r="P47" s="254">
        <f t="shared" si="14"/>
        <v>0</v>
      </c>
    </row>
    <row r="48" spans="1:13" ht="39.75" customHeight="1">
      <c r="A48" s="32" t="s">
        <v>578</v>
      </c>
      <c r="B48" s="25"/>
      <c r="C48" s="25"/>
      <c r="D48" s="25"/>
      <c r="E48" s="25"/>
      <c r="F48" s="25"/>
      <c r="G48" s="33"/>
      <c r="H48" s="35">
        <f aca="true" t="shared" si="15" ref="H48:M48">SUM(H49)</f>
        <v>398200.2</v>
      </c>
      <c r="I48" s="35">
        <f t="shared" si="15"/>
        <v>10304.53</v>
      </c>
      <c r="J48" s="34">
        <f t="shared" si="15"/>
        <v>325264.04</v>
      </c>
      <c r="K48" s="34">
        <f t="shared" si="15"/>
        <v>28880.44</v>
      </c>
      <c r="L48" s="34">
        <f t="shared" si="15"/>
        <v>33751.19</v>
      </c>
      <c r="M48" s="36">
        <f t="shared" si="15"/>
        <v>62631.630000000005</v>
      </c>
    </row>
    <row r="49" spans="1:16" ht="30" customHeight="1">
      <c r="A49" s="30" t="s">
        <v>297</v>
      </c>
      <c r="B49" s="14" t="s">
        <v>677</v>
      </c>
      <c r="C49" s="14" t="s">
        <v>207</v>
      </c>
      <c r="D49" s="14" t="s">
        <v>150</v>
      </c>
      <c r="E49" s="15" t="s">
        <v>217</v>
      </c>
      <c r="F49" s="23" t="s">
        <v>406</v>
      </c>
      <c r="G49" s="19" t="s">
        <v>284</v>
      </c>
      <c r="H49" s="17">
        <v>398200.2</v>
      </c>
      <c r="I49" s="17">
        <v>10304.53</v>
      </c>
      <c r="J49" s="17">
        <v>325264.04</v>
      </c>
      <c r="K49" s="17">
        <v>28880.44</v>
      </c>
      <c r="L49" s="17">
        <v>33751.19</v>
      </c>
      <c r="M49" s="29">
        <f>K49+L49</f>
        <v>62631.630000000005</v>
      </c>
      <c r="O49" s="254">
        <f>H49-I49-J49</f>
        <v>62631.630000000005</v>
      </c>
      <c r="P49" s="254">
        <f>M49-O49</f>
        <v>0</v>
      </c>
    </row>
    <row r="50" spans="1:13" ht="39.75" customHeight="1">
      <c r="A50" s="32" t="s">
        <v>579</v>
      </c>
      <c r="B50" s="25"/>
      <c r="C50" s="25"/>
      <c r="D50" s="25"/>
      <c r="E50" s="25"/>
      <c r="F50" s="25"/>
      <c r="G50" s="33"/>
      <c r="H50" s="35">
        <f aca="true" t="shared" si="16" ref="H50:M50">SUM(H51:H53)</f>
        <v>0</v>
      </c>
      <c r="I50" s="35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6">
        <f t="shared" si="16"/>
        <v>0</v>
      </c>
    </row>
    <row r="51" spans="1:16" ht="30" customHeight="1">
      <c r="A51" s="30" t="s">
        <v>297</v>
      </c>
      <c r="B51" s="14" t="s">
        <v>151</v>
      </c>
      <c r="C51" s="14" t="s">
        <v>171</v>
      </c>
      <c r="D51" s="14" t="s">
        <v>154</v>
      </c>
      <c r="E51" s="15" t="s">
        <v>217</v>
      </c>
      <c r="F51" s="23" t="s">
        <v>707</v>
      </c>
      <c r="G51" s="19" t="s">
        <v>566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f>K51+L51</f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297</v>
      </c>
      <c r="B52" s="14" t="s">
        <v>152</v>
      </c>
      <c r="C52" s="14" t="s">
        <v>171</v>
      </c>
      <c r="D52" s="14" t="s">
        <v>155</v>
      </c>
      <c r="E52" s="15" t="s">
        <v>217</v>
      </c>
      <c r="F52" s="23" t="s">
        <v>708</v>
      </c>
      <c r="G52" s="19" t="s">
        <v>567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f>K52+L52</f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297</v>
      </c>
      <c r="B53" s="14" t="s">
        <v>153</v>
      </c>
      <c r="C53" s="14" t="s">
        <v>171</v>
      </c>
      <c r="D53" s="14" t="s">
        <v>156</v>
      </c>
      <c r="E53" s="15" t="s">
        <v>217</v>
      </c>
      <c r="F53" s="23" t="s">
        <v>709</v>
      </c>
      <c r="G53" s="18" t="s">
        <v>568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f>K53+L53</f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580</v>
      </c>
      <c r="B54" s="25"/>
      <c r="C54" s="25"/>
      <c r="D54" s="25"/>
      <c r="E54" s="25"/>
      <c r="F54" s="25"/>
      <c r="G54" s="33"/>
      <c r="H54" s="35">
        <f aca="true" t="shared" si="17" ref="H54:M54">SUM(H55)</f>
        <v>0</v>
      </c>
      <c r="I54" s="35">
        <f t="shared" si="17"/>
        <v>0</v>
      </c>
      <c r="J54" s="34">
        <f t="shared" si="17"/>
        <v>0</v>
      </c>
      <c r="K54" s="34">
        <f t="shared" si="17"/>
        <v>0</v>
      </c>
      <c r="L54" s="34">
        <f t="shared" si="17"/>
        <v>0</v>
      </c>
      <c r="M54" s="36">
        <f t="shared" si="17"/>
        <v>0</v>
      </c>
    </row>
    <row r="55" spans="1:16" ht="30" customHeight="1">
      <c r="A55" s="30" t="s">
        <v>297</v>
      </c>
      <c r="B55" s="14" t="s">
        <v>157</v>
      </c>
      <c r="C55" s="14" t="s">
        <v>171</v>
      </c>
      <c r="D55" s="14" t="s">
        <v>158</v>
      </c>
      <c r="E55" s="15" t="s">
        <v>217</v>
      </c>
      <c r="F55" s="23" t="s">
        <v>710</v>
      </c>
      <c r="G55" s="19" t="s">
        <v>269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f>K55+L55</f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275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I8">
      <selection activeCell="K17" sqref="K17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5.421875" style="0" customWidth="1"/>
    <col min="16" max="16" width="29.28125" style="0" customWidth="1"/>
    <col min="17" max="18" width="25.00390625" style="0" bestFit="1" customWidth="1"/>
  </cols>
  <sheetData>
    <row r="1" spans="1:16" ht="39.75" customHeight="1">
      <c r="A1" s="182" t="s">
        <v>162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291" t="s">
        <v>668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292" t="s">
        <v>582</v>
      </c>
      <c r="B5" s="292"/>
      <c r="C5" s="292"/>
      <c r="D5" s="292"/>
      <c r="E5" s="292"/>
      <c r="F5" s="292"/>
      <c r="G5" s="292"/>
      <c r="H5" s="292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03" t="str">
        <f>+'De Para Anss '!A6:G6</f>
        <v>Posição: FEVEREIRO / 2003 ( ATUALIZADO ATÉ 05/03/2003 )</v>
      </c>
      <c r="B7" s="303"/>
      <c r="C7" s="303"/>
      <c r="D7" s="303"/>
      <c r="E7" s="303"/>
      <c r="F7" s="303"/>
      <c r="G7" s="303"/>
      <c r="H7" s="303"/>
      <c r="I7" s="47"/>
      <c r="J7" s="116"/>
      <c r="K7" s="48"/>
      <c r="L7" s="48"/>
      <c r="M7" s="49"/>
      <c r="N7" s="183" t="s">
        <v>276</v>
      </c>
      <c r="O7" s="41"/>
      <c r="P7" s="41"/>
    </row>
    <row r="8" spans="1:18" ht="34.5" customHeight="1" thickTop="1">
      <c r="A8" s="304" t="s">
        <v>877</v>
      </c>
      <c r="B8" s="305"/>
      <c r="C8" s="305"/>
      <c r="D8" s="305"/>
      <c r="E8" s="305"/>
      <c r="F8" s="306"/>
      <c r="G8" s="191"/>
      <c r="H8" s="268"/>
      <c r="I8" s="289" t="s">
        <v>435</v>
      </c>
      <c r="J8" s="289"/>
      <c r="K8" s="289"/>
      <c r="L8" s="289"/>
      <c r="M8" s="289"/>
      <c r="N8" s="290"/>
      <c r="O8" s="41"/>
      <c r="P8" s="301" t="s">
        <v>571</v>
      </c>
      <c r="Q8" s="301"/>
      <c r="R8" s="301"/>
    </row>
    <row r="9" spans="1:18" ht="34.5" customHeight="1">
      <c r="A9" s="307"/>
      <c r="B9" s="308"/>
      <c r="C9" s="308"/>
      <c r="D9" s="308"/>
      <c r="E9" s="308"/>
      <c r="F9" s="309"/>
      <c r="G9" s="192"/>
      <c r="H9" s="270" t="s">
        <v>290</v>
      </c>
      <c r="I9" s="298" t="s">
        <v>477</v>
      </c>
      <c r="J9" s="298" t="s">
        <v>478</v>
      </c>
      <c r="K9" s="298" t="s">
        <v>434</v>
      </c>
      <c r="L9" s="298" t="s">
        <v>161</v>
      </c>
      <c r="M9" s="298"/>
      <c r="N9" s="299"/>
      <c r="O9" s="41"/>
      <c r="P9" s="282" t="s">
        <v>572</v>
      </c>
      <c r="Q9" s="282" t="s">
        <v>573</v>
      </c>
      <c r="R9" s="282" t="s">
        <v>574</v>
      </c>
    </row>
    <row r="10" spans="1:18" ht="34.5" customHeight="1" thickBot="1">
      <c r="A10" s="310"/>
      <c r="B10" s="311"/>
      <c r="C10" s="311"/>
      <c r="D10" s="311"/>
      <c r="E10" s="311"/>
      <c r="F10" s="312"/>
      <c r="G10" s="193"/>
      <c r="H10" s="272"/>
      <c r="I10" s="300"/>
      <c r="J10" s="300"/>
      <c r="K10" s="300"/>
      <c r="L10" s="265" t="s">
        <v>160</v>
      </c>
      <c r="M10" s="265" t="s">
        <v>164</v>
      </c>
      <c r="N10" s="266" t="s">
        <v>793</v>
      </c>
      <c r="O10" s="41"/>
      <c r="P10" s="286">
        <f>SUM(K12)-P13</f>
        <v>99334641.76</v>
      </c>
      <c r="Q10" s="287">
        <f>SUM(L12)-L19-L24</f>
        <v>41970824.91999999</v>
      </c>
      <c r="R10" s="287">
        <f>SUM(J13)+J16</f>
        <v>12943624.450000001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387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12943624.450000001</v>
      </c>
      <c r="K12" s="123">
        <f t="shared" si="0"/>
        <v>111660955.15</v>
      </c>
      <c r="L12" s="123">
        <f t="shared" si="0"/>
        <v>74350892.67999999</v>
      </c>
      <c r="M12" s="123">
        <f t="shared" si="0"/>
        <v>790446282.81</v>
      </c>
      <c r="N12" s="124">
        <f t="shared" si="0"/>
        <v>864797175.4899999</v>
      </c>
      <c r="O12" s="41"/>
      <c r="P12" s="280" t="s">
        <v>570</v>
      </c>
      <c r="R12" s="112"/>
    </row>
    <row r="13" spans="1:18" ht="39.75" customHeight="1">
      <c r="A13" s="125" t="s">
        <v>583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12930627.56</v>
      </c>
      <c r="K13" s="35">
        <f t="shared" si="1"/>
        <v>99313562.32000002</v>
      </c>
      <c r="L13" s="35">
        <f t="shared" si="1"/>
        <v>41970824.92</v>
      </c>
      <c r="M13" s="35">
        <f t="shared" si="1"/>
        <v>790446282.81</v>
      </c>
      <c r="N13" s="36">
        <f t="shared" si="1"/>
        <v>832417107.7299999</v>
      </c>
      <c r="O13" s="41"/>
      <c r="P13" s="279">
        <f>12421488.15-95174.76</f>
        <v>12326313.39</v>
      </c>
      <c r="R13" s="112"/>
    </row>
    <row r="14" spans="1:16" ht="39.75" customHeight="1">
      <c r="A14" s="131" t="s">
        <v>378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54575</v>
      </c>
      <c r="K14" s="34">
        <f t="shared" si="2"/>
        <v>1188625.6400000001</v>
      </c>
      <c r="L14" s="34">
        <f t="shared" si="2"/>
        <v>2049642.27</v>
      </c>
      <c r="M14" s="34">
        <f t="shared" si="2"/>
        <v>433149183.78</v>
      </c>
      <c r="N14" s="36">
        <f t="shared" si="2"/>
        <v>435198826.04999995</v>
      </c>
      <c r="O14" s="41"/>
      <c r="P14" s="41"/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551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12347392.83</v>
      </c>
      <c r="L16" s="35">
        <f t="shared" si="3"/>
        <v>32380067.76</v>
      </c>
      <c r="M16" s="35">
        <f t="shared" si="3"/>
        <v>0</v>
      </c>
      <c r="N16" s="36">
        <f t="shared" si="3"/>
        <v>32380067.76</v>
      </c>
      <c r="O16" s="41"/>
      <c r="P16" s="41"/>
    </row>
    <row r="17" spans="1:17" ht="30" customHeight="1">
      <c r="A17" s="71" t="s">
        <v>296</v>
      </c>
      <c r="B17" s="62" t="s">
        <v>299</v>
      </c>
      <c r="C17" s="62" t="s">
        <v>205</v>
      </c>
      <c r="D17" s="62" t="s">
        <v>209</v>
      </c>
      <c r="E17" s="62" t="s">
        <v>217</v>
      </c>
      <c r="F17" s="61"/>
      <c r="G17" s="61" t="s">
        <v>380</v>
      </c>
      <c r="H17" s="72" t="s">
        <v>287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f>SUM(L17:M17)</f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297</v>
      </c>
      <c r="B18" s="62" t="s">
        <v>300</v>
      </c>
      <c r="C18" s="62" t="s">
        <v>206</v>
      </c>
      <c r="D18" s="62" t="s">
        <v>211</v>
      </c>
      <c r="E18" s="62" t="s">
        <v>217</v>
      </c>
      <c r="F18" s="61"/>
      <c r="G18" s="61" t="s">
        <v>711</v>
      </c>
      <c r="H18" s="117" t="s">
        <v>476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f aca="true" t="shared" si="4" ref="N18:N26">SUM(L18:M18)</f>
        <v>0</v>
      </c>
      <c r="O18" s="41"/>
      <c r="P18" s="250">
        <f aca="true" t="shared" si="5" ref="P18:P24">I18-J18-K18</f>
        <v>0</v>
      </c>
      <c r="Q18" s="254">
        <f aca="true" t="shared" si="6" ref="Q18:Q24">N18-P18</f>
        <v>0</v>
      </c>
    </row>
    <row r="19" spans="1:17" ht="30" customHeight="1">
      <c r="A19" s="71" t="s">
        <v>297</v>
      </c>
      <c r="B19" s="62" t="s">
        <v>300</v>
      </c>
      <c r="C19" s="62" t="s">
        <v>206</v>
      </c>
      <c r="D19" s="62" t="s">
        <v>210</v>
      </c>
      <c r="E19" s="62" t="s">
        <v>217</v>
      </c>
      <c r="F19" s="61"/>
      <c r="G19" s="61" t="s">
        <v>379</v>
      </c>
      <c r="H19" s="72" t="s">
        <v>552</v>
      </c>
      <c r="I19" s="73">
        <v>12451368.41</v>
      </c>
      <c r="J19" s="73">
        <v>8800.82</v>
      </c>
      <c r="K19" s="73">
        <v>12347392.83</v>
      </c>
      <c r="L19" s="73">
        <v>95174.76</v>
      </c>
      <c r="M19" s="73">
        <v>0</v>
      </c>
      <c r="N19" s="128">
        <f t="shared" si="4"/>
        <v>95174.76</v>
      </c>
      <c r="O19" s="41"/>
      <c r="P19" s="250">
        <f t="shared" si="5"/>
        <v>95174.75999999978</v>
      </c>
      <c r="Q19" s="254">
        <f t="shared" si="6"/>
        <v>2.1827872842550278E-10</v>
      </c>
    </row>
    <row r="20" spans="1:17" ht="30" customHeight="1">
      <c r="A20" s="71" t="s">
        <v>297</v>
      </c>
      <c r="B20" s="62" t="s">
        <v>202</v>
      </c>
      <c r="C20" s="62" t="s">
        <v>206</v>
      </c>
      <c r="D20" s="62" t="s">
        <v>212</v>
      </c>
      <c r="E20" s="62" t="s">
        <v>217</v>
      </c>
      <c r="F20" s="61"/>
      <c r="G20" s="61" t="s">
        <v>722</v>
      </c>
      <c r="H20" s="74" t="s">
        <v>695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f t="shared" si="4"/>
        <v>0</v>
      </c>
      <c r="O20" s="41"/>
      <c r="P20" s="250">
        <f t="shared" si="5"/>
        <v>0</v>
      </c>
      <c r="Q20" s="254">
        <f t="shared" si="6"/>
        <v>0</v>
      </c>
    </row>
    <row r="21" spans="1:17" ht="30" customHeight="1">
      <c r="A21" s="71" t="s">
        <v>297</v>
      </c>
      <c r="B21" s="62" t="s">
        <v>203</v>
      </c>
      <c r="C21" s="62" t="s">
        <v>207</v>
      </c>
      <c r="D21" s="62" t="s">
        <v>644</v>
      </c>
      <c r="E21" s="62" t="s">
        <v>217</v>
      </c>
      <c r="F21" s="61"/>
      <c r="G21" s="61" t="s">
        <v>407</v>
      </c>
      <c r="H21" s="72" t="s">
        <v>696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f t="shared" si="4"/>
        <v>0</v>
      </c>
      <c r="O21" s="41"/>
      <c r="P21" s="250">
        <f t="shared" si="5"/>
        <v>0</v>
      </c>
      <c r="Q21" s="254">
        <f t="shared" si="6"/>
        <v>0</v>
      </c>
    </row>
    <row r="22" spans="1:17" ht="30" customHeight="1">
      <c r="A22" s="71" t="s">
        <v>297</v>
      </c>
      <c r="B22" s="62" t="s">
        <v>203</v>
      </c>
      <c r="C22" s="62" t="s">
        <v>643</v>
      </c>
      <c r="D22" s="62" t="s">
        <v>645</v>
      </c>
      <c r="E22" s="62" t="s">
        <v>217</v>
      </c>
      <c r="F22" s="61"/>
      <c r="G22" s="61" t="s">
        <v>408</v>
      </c>
      <c r="H22" s="72" t="s">
        <v>697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f t="shared" si="4"/>
        <v>0</v>
      </c>
      <c r="O22" s="41"/>
      <c r="P22" s="250">
        <f t="shared" si="5"/>
        <v>0</v>
      </c>
      <c r="Q22" s="254">
        <f t="shared" si="6"/>
        <v>0</v>
      </c>
    </row>
    <row r="23" spans="1:17" ht="30" customHeight="1">
      <c r="A23" s="71" t="s">
        <v>297</v>
      </c>
      <c r="B23" s="62" t="s">
        <v>203</v>
      </c>
      <c r="C23" s="62" t="s">
        <v>207</v>
      </c>
      <c r="D23" s="62" t="s">
        <v>646</v>
      </c>
      <c r="E23" s="62" t="s">
        <v>217</v>
      </c>
      <c r="F23" s="61"/>
      <c r="G23" s="61" t="s">
        <v>409</v>
      </c>
      <c r="H23" s="74" t="s">
        <v>698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f t="shared" si="4"/>
        <v>0</v>
      </c>
      <c r="O23" s="41"/>
      <c r="P23" s="250">
        <f t="shared" si="5"/>
        <v>0</v>
      </c>
      <c r="Q23" s="254">
        <f t="shared" si="6"/>
        <v>0</v>
      </c>
    </row>
    <row r="24" spans="1:17" ht="30" customHeight="1">
      <c r="A24" s="71" t="s">
        <v>298</v>
      </c>
      <c r="B24" s="62" t="s">
        <v>204</v>
      </c>
      <c r="C24" s="62" t="s">
        <v>208</v>
      </c>
      <c r="D24" s="62" t="s">
        <v>216</v>
      </c>
      <c r="E24" s="62" t="s">
        <v>217</v>
      </c>
      <c r="F24" s="61"/>
      <c r="G24" s="61" t="s">
        <v>726</v>
      </c>
      <c r="H24" s="74" t="s">
        <v>329</v>
      </c>
      <c r="I24" s="73">
        <v>32284893.02</v>
      </c>
      <c r="J24" s="73">
        <v>0</v>
      </c>
      <c r="K24" s="73">
        <v>0</v>
      </c>
      <c r="L24" s="73">
        <v>32284893</v>
      </c>
      <c r="M24" s="73">
        <v>0</v>
      </c>
      <c r="N24" s="128">
        <f t="shared" si="4"/>
        <v>32284893</v>
      </c>
      <c r="O24" s="41"/>
      <c r="P24" s="250">
        <f t="shared" si="5"/>
        <v>32284893.02</v>
      </c>
      <c r="Q24" s="254">
        <f t="shared" si="6"/>
        <v>-0.019999999552965164</v>
      </c>
    </row>
    <row r="25" spans="1:16" ht="39.75" customHeight="1">
      <c r="A25" s="32" t="s">
        <v>687</v>
      </c>
      <c r="B25" s="25"/>
      <c r="C25" s="25"/>
      <c r="D25" s="25"/>
      <c r="E25" s="25"/>
      <c r="F25" s="25"/>
      <c r="G25" s="25"/>
      <c r="H25" s="33"/>
      <c r="I25" s="35">
        <f aca="true" t="shared" si="7" ref="I25:N25">SUM(I26:I28)</f>
        <v>4400962.27</v>
      </c>
      <c r="J25" s="35">
        <f t="shared" si="7"/>
        <v>86830.37</v>
      </c>
      <c r="K25" s="35">
        <f t="shared" si="7"/>
        <v>2091206.4900000002</v>
      </c>
      <c r="L25" s="35">
        <f t="shared" si="7"/>
        <v>718635.95</v>
      </c>
      <c r="M25" s="35">
        <f t="shared" si="7"/>
        <v>1504289.46</v>
      </c>
      <c r="N25" s="36">
        <f t="shared" si="7"/>
        <v>2222925.41</v>
      </c>
      <c r="O25" s="86"/>
      <c r="P25" s="86"/>
    </row>
    <row r="26" spans="1:17" ht="30" customHeight="1">
      <c r="A26" s="69" t="s">
        <v>297</v>
      </c>
      <c r="B26" s="59" t="s">
        <v>203</v>
      </c>
      <c r="C26" s="59" t="s">
        <v>207</v>
      </c>
      <c r="D26" s="59" t="s">
        <v>644</v>
      </c>
      <c r="E26" s="59" t="s">
        <v>217</v>
      </c>
      <c r="F26" s="60"/>
      <c r="G26" s="60" t="s">
        <v>407</v>
      </c>
      <c r="H26" s="72" t="s">
        <v>696</v>
      </c>
      <c r="I26" s="73">
        <v>2818569.1</v>
      </c>
      <c r="J26" s="73">
        <v>5425.95</v>
      </c>
      <c r="K26" s="73">
        <v>1055924.71</v>
      </c>
      <c r="L26" s="73">
        <v>603159.2</v>
      </c>
      <c r="M26" s="73">
        <v>1154059.24</v>
      </c>
      <c r="N26" s="128">
        <f t="shared" si="4"/>
        <v>1757218.44</v>
      </c>
      <c r="O26" s="41"/>
      <c r="P26" s="250">
        <f>I26-J26-K26</f>
        <v>1757218.44</v>
      </c>
      <c r="Q26" s="254">
        <f>N26-P26</f>
        <v>0</v>
      </c>
    </row>
    <row r="27" spans="1:17" ht="30" customHeight="1">
      <c r="A27" s="69" t="s">
        <v>297</v>
      </c>
      <c r="B27" s="59" t="s">
        <v>203</v>
      </c>
      <c r="C27" s="59" t="s">
        <v>643</v>
      </c>
      <c r="D27" s="59" t="s">
        <v>645</v>
      </c>
      <c r="E27" s="59" t="s">
        <v>217</v>
      </c>
      <c r="F27" s="60"/>
      <c r="G27" s="60" t="s">
        <v>408</v>
      </c>
      <c r="H27" s="72" t="s">
        <v>697</v>
      </c>
      <c r="I27" s="73">
        <v>412208.36</v>
      </c>
      <c r="J27" s="73">
        <v>36406.73</v>
      </c>
      <c r="K27" s="73">
        <v>305129.87</v>
      </c>
      <c r="L27" s="73">
        <v>53079.76</v>
      </c>
      <c r="M27" s="73">
        <v>17592</v>
      </c>
      <c r="N27" s="128">
        <f>SUM(L27:M27)</f>
        <v>70671.76000000001</v>
      </c>
      <c r="O27" s="41"/>
      <c r="P27" s="250">
        <f>I27-J27-K27</f>
        <v>70671.76000000001</v>
      </c>
      <c r="Q27" s="254">
        <f>N27-P27</f>
        <v>0</v>
      </c>
    </row>
    <row r="28" spans="1:17" ht="30" customHeight="1">
      <c r="A28" s="69" t="s">
        <v>297</v>
      </c>
      <c r="B28" s="59" t="s">
        <v>203</v>
      </c>
      <c r="C28" s="59" t="s">
        <v>207</v>
      </c>
      <c r="D28" s="59" t="s">
        <v>646</v>
      </c>
      <c r="E28" s="59" t="s">
        <v>217</v>
      </c>
      <c r="F28" s="60"/>
      <c r="G28" s="60" t="s">
        <v>409</v>
      </c>
      <c r="H28" s="74" t="s">
        <v>698</v>
      </c>
      <c r="I28" s="73">
        <v>1170184.81</v>
      </c>
      <c r="J28" s="73">
        <v>44997.69</v>
      </c>
      <c r="K28" s="73">
        <v>730151.91</v>
      </c>
      <c r="L28" s="73">
        <v>62396.99</v>
      </c>
      <c r="M28" s="73">
        <v>332638.22</v>
      </c>
      <c r="N28" s="128">
        <f>SUM(L28:M28)</f>
        <v>395035.20999999996</v>
      </c>
      <c r="O28" s="41"/>
      <c r="P28" s="250">
        <f>I28-J28-K28</f>
        <v>395035.2100000001</v>
      </c>
      <c r="Q28" s="254">
        <f>N28-P28</f>
        <v>0</v>
      </c>
    </row>
    <row r="29" spans="1:17" ht="39.75" customHeight="1">
      <c r="A29" s="32" t="s">
        <v>688</v>
      </c>
      <c r="B29" s="25"/>
      <c r="C29" s="25"/>
      <c r="D29" s="25"/>
      <c r="E29" s="25"/>
      <c r="F29" s="25"/>
      <c r="G29" s="25"/>
      <c r="H29" s="33"/>
      <c r="I29" s="35">
        <f aca="true" t="shared" si="8" ref="I29:N29">SUM(I30:I32)</f>
        <v>12873520.51</v>
      </c>
      <c r="J29" s="35">
        <f t="shared" si="8"/>
        <v>181001.4</v>
      </c>
      <c r="K29" s="35">
        <f t="shared" si="8"/>
        <v>8394662.680000002</v>
      </c>
      <c r="L29" s="35">
        <f t="shared" si="8"/>
        <v>189248.96</v>
      </c>
      <c r="M29" s="35">
        <f t="shared" si="8"/>
        <v>4108607.4699999997</v>
      </c>
      <c r="N29" s="36">
        <f t="shared" si="8"/>
        <v>4297856.43</v>
      </c>
      <c r="O29" s="86"/>
      <c r="P29" s="86"/>
      <c r="Q29" s="24"/>
    </row>
    <row r="30" spans="1:17" ht="30" customHeight="1">
      <c r="A30" s="69" t="s">
        <v>297</v>
      </c>
      <c r="B30" s="59" t="s">
        <v>647</v>
      </c>
      <c r="C30" s="59" t="s">
        <v>649</v>
      </c>
      <c r="D30" s="59" t="s">
        <v>650</v>
      </c>
      <c r="E30" s="59" t="s">
        <v>217</v>
      </c>
      <c r="F30" s="60"/>
      <c r="G30" s="60" t="s">
        <v>410</v>
      </c>
      <c r="H30" s="74" t="s">
        <v>817</v>
      </c>
      <c r="I30" s="73">
        <v>3205958.77</v>
      </c>
      <c r="J30" s="73">
        <v>4229.96</v>
      </c>
      <c r="K30" s="73">
        <v>1896482.31</v>
      </c>
      <c r="L30" s="73">
        <v>144229.83</v>
      </c>
      <c r="M30" s="73">
        <v>1161016.67</v>
      </c>
      <c r="N30" s="128">
        <f>SUM(L30:M30)</f>
        <v>1305246.5</v>
      </c>
      <c r="O30" s="41"/>
      <c r="P30" s="250">
        <f>I30-J30-K30</f>
        <v>1305246.5</v>
      </c>
      <c r="Q30" s="254">
        <f>N30-P30</f>
        <v>0</v>
      </c>
    </row>
    <row r="31" spans="1:17" ht="30" customHeight="1">
      <c r="A31" s="69" t="s">
        <v>297</v>
      </c>
      <c r="B31" s="59" t="s">
        <v>647</v>
      </c>
      <c r="C31" s="59" t="s">
        <v>649</v>
      </c>
      <c r="D31" s="59" t="s">
        <v>651</v>
      </c>
      <c r="E31" s="59" t="s">
        <v>217</v>
      </c>
      <c r="F31" s="60"/>
      <c r="G31" s="60" t="s">
        <v>411</v>
      </c>
      <c r="H31" s="74" t="s">
        <v>818</v>
      </c>
      <c r="I31" s="73">
        <v>9203282.39</v>
      </c>
      <c r="J31" s="73">
        <v>175029.07</v>
      </c>
      <c r="K31" s="73">
        <v>6489936.98</v>
      </c>
      <c r="L31" s="73">
        <v>44652.13</v>
      </c>
      <c r="M31" s="73">
        <v>2493664.21</v>
      </c>
      <c r="N31" s="128">
        <f>SUM(L31:M31)</f>
        <v>2538316.34</v>
      </c>
      <c r="O31" s="41"/>
      <c r="P31" s="250">
        <f>I31-J31-K31</f>
        <v>2538316.34</v>
      </c>
      <c r="Q31" s="254">
        <f>N31-P31</f>
        <v>0</v>
      </c>
    </row>
    <row r="32" spans="1:17" ht="30" customHeight="1">
      <c r="A32" s="69" t="s">
        <v>297</v>
      </c>
      <c r="B32" s="59" t="s">
        <v>648</v>
      </c>
      <c r="C32" s="59" t="s">
        <v>649</v>
      </c>
      <c r="D32" s="59" t="s">
        <v>652</v>
      </c>
      <c r="E32" s="59" t="s">
        <v>217</v>
      </c>
      <c r="F32" s="60"/>
      <c r="G32" s="60" t="s">
        <v>412</v>
      </c>
      <c r="H32" s="74" t="s">
        <v>699</v>
      </c>
      <c r="I32" s="73">
        <v>464279.35</v>
      </c>
      <c r="J32" s="73">
        <v>1742.37</v>
      </c>
      <c r="K32" s="73">
        <v>8243.39</v>
      </c>
      <c r="L32" s="73">
        <v>367</v>
      </c>
      <c r="M32" s="73">
        <v>453926.59</v>
      </c>
      <c r="N32" s="128">
        <f>SUM(L32:M32)</f>
        <v>454293.59</v>
      </c>
      <c r="O32" s="41"/>
      <c r="P32" s="250">
        <f>I32-J32-K32</f>
        <v>454293.58999999997</v>
      </c>
      <c r="Q32" s="254">
        <f>N32-P32</f>
        <v>0</v>
      </c>
    </row>
    <row r="33" spans="1:16" ht="39.75" customHeight="1">
      <c r="A33" s="32" t="s">
        <v>824</v>
      </c>
      <c r="B33" s="25"/>
      <c r="C33" s="25"/>
      <c r="D33" s="25"/>
      <c r="E33" s="25"/>
      <c r="F33" s="25"/>
      <c r="G33" s="25"/>
      <c r="H33" s="33"/>
      <c r="I33" s="35">
        <f aca="true" t="shared" si="9" ref="I33:N33">SUM(I34:I37)</f>
        <v>6295705.72</v>
      </c>
      <c r="J33" s="35">
        <f t="shared" si="9"/>
        <v>413951.9199999999</v>
      </c>
      <c r="K33" s="35">
        <f t="shared" si="9"/>
        <v>2617663.4499999997</v>
      </c>
      <c r="L33" s="35">
        <f t="shared" si="9"/>
        <v>474426.52999999997</v>
      </c>
      <c r="M33" s="35">
        <f t="shared" si="9"/>
        <v>2793976.55</v>
      </c>
      <c r="N33" s="36">
        <f t="shared" si="9"/>
        <v>3268403.08</v>
      </c>
      <c r="O33" s="41"/>
      <c r="P33" s="41"/>
    </row>
    <row r="34" spans="1:17" ht="30" customHeight="1">
      <c r="A34" s="69" t="s">
        <v>297</v>
      </c>
      <c r="B34" s="59" t="s">
        <v>300</v>
      </c>
      <c r="C34" s="59" t="s">
        <v>206</v>
      </c>
      <c r="D34" s="59" t="s">
        <v>219</v>
      </c>
      <c r="E34" s="59" t="s">
        <v>217</v>
      </c>
      <c r="F34" s="60"/>
      <c r="G34" s="60" t="s">
        <v>381</v>
      </c>
      <c r="H34" s="74" t="s">
        <v>819</v>
      </c>
      <c r="I34" s="73">
        <v>3323304.81</v>
      </c>
      <c r="J34" s="73">
        <v>283026.3</v>
      </c>
      <c r="K34" s="73">
        <v>1349572.93</v>
      </c>
      <c r="L34" s="73">
        <v>204045.49</v>
      </c>
      <c r="M34" s="73">
        <v>1486776.75</v>
      </c>
      <c r="N34" s="128">
        <f>SUM(L34:M34)</f>
        <v>1690822.24</v>
      </c>
      <c r="O34" s="41"/>
      <c r="P34" s="250">
        <f>I34-J34-K34</f>
        <v>1690705.5800000003</v>
      </c>
      <c r="Q34" s="254">
        <f>N34-P34</f>
        <v>116.65999999968335</v>
      </c>
    </row>
    <row r="35" spans="1:17" ht="30" customHeight="1">
      <c r="A35" s="69" t="s">
        <v>297</v>
      </c>
      <c r="B35" s="59" t="s">
        <v>300</v>
      </c>
      <c r="C35" s="59" t="s">
        <v>206</v>
      </c>
      <c r="D35" s="59" t="s">
        <v>220</v>
      </c>
      <c r="E35" s="59" t="s">
        <v>217</v>
      </c>
      <c r="F35" s="60"/>
      <c r="G35" s="60" t="s">
        <v>382</v>
      </c>
      <c r="H35" s="74" t="s">
        <v>821</v>
      </c>
      <c r="I35" s="73">
        <v>251843.37</v>
      </c>
      <c r="J35" s="73">
        <v>16587.03</v>
      </c>
      <c r="K35" s="73">
        <v>95828.07</v>
      </c>
      <c r="L35" s="73">
        <v>75554.62</v>
      </c>
      <c r="M35" s="73">
        <v>63873.65</v>
      </c>
      <c r="N35" s="128">
        <f>SUM(L35:M35)</f>
        <v>139428.27</v>
      </c>
      <c r="O35" s="41"/>
      <c r="P35" s="250">
        <f>I35-J35-K35</f>
        <v>139428.27</v>
      </c>
      <c r="Q35" s="254">
        <f>N35-P35</f>
        <v>0</v>
      </c>
    </row>
    <row r="36" spans="1:17" ht="30" customHeight="1">
      <c r="A36" s="69" t="s">
        <v>297</v>
      </c>
      <c r="B36" s="59" t="s">
        <v>300</v>
      </c>
      <c r="C36" s="59" t="s">
        <v>206</v>
      </c>
      <c r="D36" s="59" t="s">
        <v>221</v>
      </c>
      <c r="E36" s="59" t="s">
        <v>217</v>
      </c>
      <c r="F36" s="60"/>
      <c r="G36" s="60" t="s">
        <v>703</v>
      </c>
      <c r="H36" s="74" t="s">
        <v>820</v>
      </c>
      <c r="I36" s="73">
        <v>861141.65</v>
      </c>
      <c r="J36" s="73">
        <v>91656.61</v>
      </c>
      <c r="K36" s="73">
        <v>405039.38</v>
      </c>
      <c r="L36" s="73">
        <v>145454.68</v>
      </c>
      <c r="M36" s="73">
        <v>223187.05</v>
      </c>
      <c r="N36" s="128">
        <f>SUM(L36:M36)</f>
        <v>368641.73</v>
      </c>
      <c r="O36" s="41"/>
      <c r="P36" s="250">
        <f>I36-J36-K36</f>
        <v>364445.66000000003</v>
      </c>
      <c r="Q36" s="254">
        <f>N36-P36</f>
        <v>4196.069999999949</v>
      </c>
    </row>
    <row r="37" spans="1:17" ht="30" customHeight="1">
      <c r="A37" s="69" t="s">
        <v>297</v>
      </c>
      <c r="B37" s="59" t="s">
        <v>165</v>
      </c>
      <c r="C37" s="59" t="s">
        <v>206</v>
      </c>
      <c r="D37" s="59" t="s">
        <v>166</v>
      </c>
      <c r="E37" s="59" t="s">
        <v>217</v>
      </c>
      <c r="F37" s="60"/>
      <c r="G37" s="60" t="s">
        <v>704</v>
      </c>
      <c r="H37" s="74" t="s">
        <v>356</v>
      </c>
      <c r="I37" s="73">
        <v>1859415.89</v>
      </c>
      <c r="J37" s="73">
        <v>22681.98</v>
      </c>
      <c r="K37" s="73">
        <v>767223.07</v>
      </c>
      <c r="L37" s="73">
        <v>49371.74</v>
      </c>
      <c r="M37" s="73">
        <v>1020139.1</v>
      </c>
      <c r="N37" s="128">
        <f>SUM(L37:M37)</f>
        <v>1069510.84</v>
      </c>
      <c r="O37" s="41"/>
      <c r="P37" s="250">
        <f>I37-J37-K37</f>
        <v>1069510.8399999999</v>
      </c>
      <c r="Q37" s="254">
        <f>N37-P37</f>
        <v>0</v>
      </c>
    </row>
    <row r="38" spans="1:16" ht="39.75" customHeight="1">
      <c r="A38" s="32" t="s">
        <v>689</v>
      </c>
      <c r="B38" s="25"/>
      <c r="C38" s="25"/>
      <c r="D38" s="25"/>
      <c r="E38" s="25"/>
      <c r="F38" s="25"/>
      <c r="G38" s="25"/>
      <c r="H38" s="33"/>
      <c r="I38" s="35">
        <f aca="true" t="shared" si="10" ref="I38:N38">SUM(I39:I42)</f>
        <v>178464884.18999997</v>
      </c>
      <c r="J38" s="35">
        <f t="shared" si="10"/>
        <v>111203.88</v>
      </c>
      <c r="K38" s="35">
        <f t="shared" si="10"/>
        <v>51519301.36000001</v>
      </c>
      <c r="L38" s="35">
        <f t="shared" si="10"/>
        <v>26626166.43</v>
      </c>
      <c r="M38" s="35">
        <f t="shared" si="10"/>
        <v>100208212.52</v>
      </c>
      <c r="N38" s="36">
        <f t="shared" si="10"/>
        <v>126834378.95</v>
      </c>
      <c r="O38" s="86"/>
      <c r="P38" s="86"/>
    </row>
    <row r="39" spans="1:17" ht="30" customHeight="1">
      <c r="A39" s="69" t="s">
        <v>297</v>
      </c>
      <c r="B39" s="59" t="s">
        <v>227</v>
      </c>
      <c r="C39" s="59" t="s">
        <v>759</v>
      </c>
      <c r="D39" s="59" t="s">
        <v>655</v>
      </c>
      <c r="E39" s="59" t="s">
        <v>217</v>
      </c>
      <c r="F39" s="60"/>
      <c r="G39" s="60" t="s">
        <v>413</v>
      </c>
      <c r="H39" s="75" t="s">
        <v>700</v>
      </c>
      <c r="I39" s="73">
        <v>9358991.98</v>
      </c>
      <c r="J39" s="73">
        <v>16900</v>
      </c>
      <c r="K39" s="73">
        <v>1129146.36</v>
      </c>
      <c r="L39" s="73">
        <v>940244.41</v>
      </c>
      <c r="M39" s="73">
        <v>7272701.21</v>
      </c>
      <c r="N39" s="128">
        <f>SUM(L39:M39)</f>
        <v>8212945.62</v>
      </c>
      <c r="O39" s="41"/>
      <c r="P39" s="250">
        <f>I39-J39-K39</f>
        <v>8212945.62</v>
      </c>
      <c r="Q39" s="254">
        <f>N39-P39</f>
        <v>0</v>
      </c>
    </row>
    <row r="40" spans="1:17" ht="30" customHeight="1">
      <c r="A40" s="69" t="s">
        <v>297</v>
      </c>
      <c r="B40" s="59" t="s">
        <v>227</v>
      </c>
      <c r="C40" s="59" t="s">
        <v>759</v>
      </c>
      <c r="D40" s="59" t="s">
        <v>656</v>
      </c>
      <c r="E40" s="59" t="s">
        <v>217</v>
      </c>
      <c r="F40" s="60"/>
      <c r="G40" s="60" t="s">
        <v>414</v>
      </c>
      <c r="H40" s="74" t="s">
        <v>822</v>
      </c>
      <c r="I40" s="73">
        <v>153477739.98</v>
      </c>
      <c r="J40" s="73">
        <v>17483.88</v>
      </c>
      <c r="K40" s="73">
        <v>48711975.00000001</v>
      </c>
      <c r="L40" s="73">
        <v>14806519.79</v>
      </c>
      <c r="M40" s="73">
        <v>89941761.31</v>
      </c>
      <c r="N40" s="128">
        <f>SUM(L40:M40)</f>
        <v>104748281.1</v>
      </c>
      <c r="O40" s="41"/>
      <c r="P40" s="250">
        <f>I40-J40-K40</f>
        <v>104748281.1</v>
      </c>
      <c r="Q40" s="254">
        <f>N40-P40</f>
        <v>0</v>
      </c>
    </row>
    <row r="41" spans="1:17" ht="30" customHeight="1">
      <c r="A41" s="69" t="s">
        <v>297</v>
      </c>
      <c r="B41" s="59" t="s">
        <v>227</v>
      </c>
      <c r="C41" s="59" t="s">
        <v>653</v>
      </c>
      <c r="D41" s="59" t="s">
        <v>657</v>
      </c>
      <c r="E41" s="59" t="s">
        <v>217</v>
      </c>
      <c r="F41" s="60"/>
      <c r="G41" s="60" t="s">
        <v>415</v>
      </c>
      <c r="H41" s="75" t="s">
        <v>701</v>
      </c>
      <c r="I41" s="73">
        <v>4748750</v>
      </c>
      <c r="J41" s="73">
        <v>76820</v>
      </c>
      <c r="K41" s="73">
        <v>1678180</v>
      </c>
      <c r="L41" s="73">
        <v>0</v>
      </c>
      <c r="M41" s="73">
        <v>2993750</v>
      </c>
      <c r="N41" s="128">
        <f>SUM(L41:M41)</f>
        <v>2993750</v>
      </c>
      <c r="O41" s="41"/>
      <c r="P41" s="250">
        <f>I41-J41-K41</f>
        <v>2993750</v>
      </c>
      <c r="Q41" s="254">
        <f>N41-P41</f>
        <v>0</v>
      </c>
    </row>
    <row r="42" spans="1:17" ht="30" customHeight="1">
      <c r="A42" s="69" t="s">
        <v>297</v>
      </c>
      <c r="B42" s="59" t="s">
        <v>227</v>
      </c>
      <c r="C42" s="59" t="s">
        <v>654</v>
      </c>
      <c r="D42" s="59" t="s">
        <v>658</v>
      </c>
      <c r="E42" s="59" t="s">
        <v>217</v>
      </c>
      <c r="F42" s="60"/>
      <c r="G42" s="60" t="s">
        <v>416</v>
      </c>
      <c r="H42" s="75" t="s">
        <v>702</v>
      </c>
      <c r="I42" s="73">
        <v>10879402.23</v>
      </c>
      <c r="J42" s="73">
        <v>0</v>
      </c>
      <c r="K42" s="73">
        <v>0</v>
      </c>
      <c r="L42" s="73">
        <v>10879402.23</v>
      </c>
      <c r="M42" s="73">
        <v>0</v>
      </c>
      <c r="N42" s="128">
        <f>SUM(L42:M42)</f>
        <v>10879402.23</v>
      </c>
      <c r="O42" s="41"/>
      <c r="P42" s="250">
        <f>I42-J42-K42</f>
        <v>10879402.23</v>
      </c>
      <c r="Q42" s="254">
        <f>N42-P42</f>
        <v>0</v>
      </c>
    </row>
    <row r="43" spans="1:17" ht="39.75" customHeight="1">
      <c r="A43" s="129" t="s">
        <v>690</v>
      </c>
      <c r="B43" s="33"/>
      <c r="C43" s="33"/>
      <c r="D43" s="25"/>
      <c r="E43" s="25"/>
      <c r="F43" s="33"/>
      <c r="G43" s="33"/>
      <c r="H43" s="87"/>
      <c r="I43" s="35">
        <f aca="true" t="shared" si="11" ref="I43:N43">SUM(I44)</f>
        <v>37921493.27</v>
      </c>
      <c r="J43" s="35">
        <f t="shared" si="11"/>
        <v>48454.98</v>
      </c>
      <c r="K43" s="35">
        <f t="shared" si="11"/>
        <v>838031.46</v>
      </c>
      <c r="L43" s="35">
        <f t="shared" si="11"/>
        <v>97547.01</v>
      </c>
      <c r="M43" s="35">
        <f t="shared" si="11"/>
        <v>36937459.82</v>
      </c>
      <c r="N43" s="36">
        <f t="shared" si="11"/>
        <v>37035006.83</v>
      </c>
      <c r="O43" s="86"/>
      <c r="P43" s="86"/>
      <c r="Q43" s="24"/>
    </row>
    <row r="44" spans="1:17" ht="30" customHeight="1">
      <c r="A44" s="69" t="s">
        <v>297</v>
      </c>
      <c r="B44" s="59" t="s">
        <v>659</v>
      </c>
      <c r="C44" s="59" t="s">
        <v>661</v>
      </c>
      <c r="D44" s="59" t="s">
        <v>662</v>
      </c>
      <c r="E44" s="59" t="s">
        <v>217</v>
      </c>
      <c r="F44" s="60"/>
      <c r="G44" s="60" t="s">
        <v>417</v>
      </c>
      <c r="H44" s="74" t="s">
        <v>894</v>
      </c>
      <c r="I44" s="73">
        <v>37921493.27</v>
      </c>
      <c r="J44" s="73">
        <v>48454.98</v>
      </c>
      <c r="K44" s="73">
        <v>838031.46</v>
      </c>
      <c r="L44" s="73">
        <v>97547.01</v>
      </c>
      <c r="M44" s="73">
        <v>36937459.82</v>
      </c>
      <c r="N44" s="128">
        <f>SUM(L44:M44)</f>
        <v>37035006.83</v>
      </c>
      <c r="O44" s="41"/>
      <c r="P44" s="250">
        <f>I44-J44-K44</f>
        <v>37035006.830000006</v>
      </c>
      <c r="Q44" s="254">
        <f>N44-P44</f>
        <v>0</v>
      </c>
    </row>
    <row r="45" spans="1:17" ht="39.75" customHeight="1">
      <c r="A45" s="32" t="s">
        <v>826</v>
      </c>
      <c r="B45" s="25"/>
      <c r="C45" s="25"/>
      <c r="D45" s="25"/>
      <c r="E45" s="25"/>
      <c r="F45" s="25"/>
      <c r="G45" s="25"/>
      <c r="H45" s="33"/>
      <c r="I45" s="35">
        <f aca="true" t="shared" si="12" ref="I45:N45">SUM(I46:I54)</f>
        <v>69079553.87</v>
      </c>
      <c r="J45" s="35">
        <f t="shared" si="12"/>
        <v>7317193.36</v>
      </c>
      <c r="K45" s="35">
        <f t="shared" si="12"/>
        <v>17562596.490000002</v>
      </c>
      <c r="L45" s="35">
        <f t="shared" si="12"/>
        <v>10237491.719999999</v>
      </c>
      <c r="M45" s="35">
        <f t="shared" si="12"/>
        <v>33962272.300000004</v>
      </c>
      <c r="N45" s="36">
        <f t="shared" si="12"/>
        <v>44199764.019999996</v>
      </c>
      <c r="O45" s="86"/>
      <c r="P45" s="86"/>
      <c r="Q45" s="24"/>
    </row>
    <row r="46" spans="1:17" ht="30" customHeight="1">
      <c r="A46" s="69" t="s">
        <v>297</v>
      </c>
      <c r="B46" s="59" t="s">
        <v>157</v>
      </c>
      <c r="C46" s="59" t="s">
        <v>663</v>
      </c>
      <c r="D46" s="59" t="s">
        <v>664</v>
      </c>
      <c r="E46" s="59" t="s">
        <v>217</v>
      </c>
      <c r="F46" s="60"/>
      <c r="G46" s="60" t="s">
        <v>418</v>
      </c>
      <c r="H46" s="74" t="s">
        <v>375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f aca="true" t="shared" si="13" ref="N46:N54">SUM(L46:M46)</f>
        <v>0</v>
      </c>
      <c r="O46" s="41"/>
      <c r="P46" s="250">
        <f aca="true" t="shared" si="14" ref="P46:P54">I46-J46-K46</f>
        <v>0</v>
      </c>
      <c r="Q46" s="254">
        <f aca="true" t="shared" si="15" ref="Q46:Q54">N46-P46</f>
        <v>0</v>
      </c>
    </row>
    <row r="47" spans="1:17" ht="30" customHeight="1">
      <c r="A47" s="69" t="s">
        <v>297</v>
      </c>
      <c r="B47" s="59" t="s">
        <v>659</v>
      </c>
      <c r="C47" s="59" t="s">
        <v>159</v>
      </c>
      <c r="D47" s="59" t="s">
        <v>665</v>
      </c>
      <c r="E47" s="59" t="s">
        <v>217</v>
      </c>
      <c r="F47" s="60"/>
      <c r="G47" s="60" t="s">
        <v>419</v>
      </c>
      <c r="H47" s="74" t="s">
        <v>60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f t="shared" si="13"/>
        <v>0</v>
      </c>
      <c r="O47" s="41"/>
      <c r="P47" s="250">
        <f t="shared" si="14"/>
        <v>0</v>
      </c>
      <c r="Q47" s="254">
        <f t="shared" si="15"/>
        <v>0</v>
      </c>
    </row>
    <row r="48" spans="1:17" ht="30" customHeight="1">
      <c r="A48" s="69" t="s">
        <v>297</v>
      </c>
      <c r="B48" s="59" t="s">
        <v>659</v>
      </c>
      <c r="C48" s="59" t="s">
        <v>159</v>
      </c>
      <c r="D48" s="59" t="s">
        <v>666</v>
      </c>
      <c r="E48" s="59" t="s">
        <v>217</v>
      </c>
      <c r="F48" s="60"/>
      <c r="G48" s="60" t="s">
        <v>420</v>
      </c>
      <c r="H48" s="74" t="s">
        <v>468</v>
      </c>
      <c r="I48" s="73">
        <v>558817.5</v>
      </c>
      <c r="J48" s="73">
        <v>82517.97</v>
      </c>
      <c r="K48" s="73">
        <v>414421.5</v>
      </c>
      <c r="L48" s="73">
        <v>35928.18</v>
      </c>
      <c r="M48" s="73">
        <v>25949.85</v>
      </c>
      <c r="N48" s="128">
        <f t="shared" si="13"/>
        <v>61878.03</v>
      </c>
      <c r="O48" s="41"/>
      <c r="P48" s="250">
        <f t="shared" si="14"/>
        <v>61878.03000000003</v>
      </c>
      <c r="Q48" s="254">
        <f t="shared" si="15"/>
        <v>0</v>
      </c>
    </row>
    <row r="49" spans="1:17" ht="30" customHeight="1">
      <c r="A49" s="69" t="s">
        <v>297</v>
      </c>
      <c r="B49" s="59" t="s">
        <v>659</v>
      </c>
      <c r="C49" s="59" t="s">
        <v>159</v>
      </c>
      <c r="D49" s="59" t="s">
        <v>516</v>
      </c>
      <c r="E49" s="59" t="s">
        <v>217</v>
      </c>
      <c r="F49" s="60"/>
      <c r="G49" s="60" t="s">
        <v>421</v>
      </c>
      <c r="H49" s="75" t="s">
        <v>469</v>
      </c>
      <c r="I49" s="73">
        <v>4006113.28</v>
      </c>
      <c r="J49" s="73">
        <v>26495.17</v>
      </c>
      <c r="K49" s="73">
        <v>115050.73</v>
      </c>
      <c r="L49" s="73">
        <v>11108.42</v>
      </c>
      <c r="M49" s="73">
        <v>3853458.96</v>
      </c>
      <c r="N49" s="128">
        <f t="shared" si="13"/>
        <v>3864567.38</v>
      </c>
      <c r="O49" s="41"/>
      <c r="P49" s="250">
        <f t="shared" si="14"/>
        <v>3864567.38</v>
      </c>
      <c r="Q49" s="254">
        <f t="shared" si="15"/>
        <v>0</v>
      </c>
    </row>
    <row r="50" spans="1:17" ht="30" customHeight="1">
      <c r="A50" s="69" t="s">
        <v>297</v>
      </c>
      <c r="B50" s="59" t="s">
        <v>659</v>
      </c>
      <c r="C50" s="59" t="s">
        <v>159</v>
      </c>
      <c r="D50" s="59" t="s">
        <v>517</v>
      </c>
      <c r="E50" s="59" t="s">
        <v>217</v>
      </c>
      <c r="F50" s="60"/>
      <c r="G50" s="60" t="s">
        <v>363</v>
      </c>
      <c r="H50" s="74" t="s">
        <v>471</v>
      </c>
      <c r="I50" s="73">
        <v>29111419.89</v>
      </c>
      <c r="J50" s="73">
        <v>651320.28</v>
      </c>
      <c r="K50" s="73">
        <v>16698713.59</v>
      </c>
      <c r="L50" s="73">
        <v>9968084.35</v>
      </c>
      <c r="M50" s="73">
        <v>1793301.67</v>
      </c>
      <c r="N50" s="128">
        <f t="shared" si="13"/>
        <v>11761386.02</v>
      </c>
      <c r="O50" s="41"/>
      <c r="P50" s="250">
        <f t="shared" si="14"/>
        <v>11761386.02</v>
      </c>
      <c r="Q50" s="254">
        <f t="shared" si="15"/>
        <v>0</v>
      </c>
    </row>
    <row r="51" spans="1:17" ht="30" customHeight="1">
      <c r="A51" s="69" t="s">
        <v>297</v>
      </c>
      <c r="B51" s="59" t="s">
        <v>659</v>
      </c>
      <c r="C51" s="59" t="s">
        <v>159</v>
      </c>
      <c r="D51" s="59" t="s">
        <v>518</v>
      </c>
      <c r="E51" s="59" t="s">
        <v>217</v>
      </c>
      <c r="F51" s="60"/>
      <c r="G51" s="60" t="s">
        <v>364</v>
      </c>
      <c r="H51" s="74" t="s">
        <v>61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f t="shared" si="13"/>
        <v>0</v>
      </c>
      <c r="O51" s="41"/>
      <c r="P51" s="250">
        <f t="shared" si="14"/>
        <v>0</v>
      </c>
      <c r="Q51" s="254">
        <f t="shared" si="15"/>
        <v>0</v>
      </c>
    </row>
    <row r="52" spans="1:17" ht="30" customHeight="1">
      <c r="A52" s="69" t="s">
        <v>297</v>
      </c>
      <c r="B52" s="59" t="s">
        <v>659</v>
      </c>
      <c r="C52" s="59" t="s">
        <v>159</v>
      </c>
      <c r="D52" s="59" t="s">
        <v>519</v>
      </c>
      <c r="E52" s="59" t="s">
        <v>217</v>
      </c>
      <c r="F52" s="60"/>
      <c r="G52" s="60" t="s">
        <v>365</v>
      </c>
      <c r="H52" s="74" t="s">
        <v>328</v>
      </c>
      <c r="I52" s="73">
        <v>2846860.15</v>
      </c>
      <c r="J52" s="73">
        <v>0</v>
      </c>
      <c r="K52" s="73">
        <v>0</v>
      </c>
      <c r="L52" s="73">
        <v>0</v>
      </c>
      <c r="M52" s="73">
        <v>2846860.15</v>
      </c>
      <c r="N52" s="128">
        <f t="shared" si="13"/>
        <v>2846860.15</v>
      </c>
      <c r="O52" s="41"/>
      <c r="P52" s="250">
        <f t="shared" si="14"/>
        <v>2846860.15</v>
      </c>
      <c r="Q52" s="254">
        <f t="shared" si="15"/>
        <v>0</v>
      </c>
    </row>
    <row r="53" spans="1:17" ht="30" customHeight="1">
      <c r="A53" s="69" t="s">
        <v>297</v>
      </c>
      <c r="B53" s="59" t="s">
        <v>648</v>
      </c>
      <c r="C53" s="59" t="s">
        <v>159</v>
      </c>
      <c r="D53" s="59" t="s">
        <v>520</v>
      </c>
      <c r="E53" s="59" t="s">
        <v>217</v>
      </c>
      <c r="F53" s="60"/>
      <c r="G53" s="60" t="s">
        <v>366</v>
      </c>
      <c r="H53" s="74" t="s">
        <v>540</v>
      </c>
      <c r="I53" s="73">
        <v>25336343.05</v>
      </c>
      <c r="J53" s="73">
        <v>6556859.94</v>
      </c>
      <c r="K53" s="73">
        <v>334410.67</v>
      </c>
      <c r="L53" s="73">
        <v>222370.77</v>
      </c>
      <c r="M53" s="73">
        <v>18222701.67</v>
      </c>
      <c r="N53" s="128">
        <f t="shared" si="13"/>
        <v>18445072.44</v>
      </c>
      <c r="O53" s="41"/>
      <c r="P53" s="250">
        <f t="shared" si="14"/>
        <v>18445072.439999998</v>
      </c>
      <c r="Q53" s="254">
        <f t="shared" si="15"/>
        <v>0</v>
      </c>
    </row>
    <row r="54" spans="1:17" ht="30" customHeight="1">
      <c r="A54" s="69" t="s">
        <v>297</v>
      </c>
      <c r="B54" s="59" t="s">
        <v>648</v>
      </c>
      <c r="C54" s="59" t="s">
        <v>159</v>
      </c>
      <c r="D54" s="59" t="s">
        <v>521</v>
      </c>
      <c r="E54" s="59" t="s">
        <v>217</v>
      </c>
      <c r="F54" s="60"/>
      <c r="G54" s="60" t="s">
        <v>367</v>
      </c>
      <c r="H54" s="74" t="s">
        <v>541</v>
      </c>
      <c r="I54" s="73">
        <v>7220000</v>
      </c>
      <c r="J54" s="73">
        <v>0</v>
      </c>
      <c r="K54" s="73">
        <v>0</v>
      </c>
      <c r="L54" s="73">
        <v>0</v>
      </c>
      <c r="M54" s="73">
        <v>7220000</v>
      </c>
      <c r="N54" s="128">
        <f t="shared" si="13"/>
        <v>7220000</v>
      </c>
      <c r="O54" s="41"/>
      <c r="P54" s="250">
        <f t="shared" si="14"/>
        <v>7220000</v>
      </c>
      <c r="Q54" s="254">
        <f t="shared" si="15"/>
        <v>0</v>
      </c>
    </row>
    <row r="55" spans="1:20" ht="39.75" customHeight="1">
      <c r="A55" s="32" t="s">
        <v>691</v>
      </c>
      <c r="B55" s="25"/>
      <c r="C55" s="25"/>
      <c r="D55" s="25"/>
      <c r="E55" s="25"/>
      <c r="F55" s="25"/>
      <c r="G55" s="25"/>
      <c r="H55" s="33"/>
      <c r="I55" s="35">
        <f aca="true" t="shared" si="16" ref="I55:N55">SUM(I56:I63)</f>
        <v>436442026.69</v>
      </c>
      <c r="J55" s="35">
        <f t="shared" si="16"/>
        <v>54575</v>
      </c>
      <c r="K55" s="35">
        <f t="shared" si="16"/>
        <v>1188625.6400000001</v>
      </c>
      <c r="L55" s="35">
        <f t="shared" si="16"/>
        <v>2049642.27</v>
      </c>
      <c r="M55" s="35">
        <f t="shared" si="16"/>
        <v>433149183.78</v>
      </c>
      <c r="N55" s="36">
        <f t="shared" si="16"/>
        <v>435198826.04999995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297</v>
      </c>
      <c r="B56" s="59" t="s">
        <v>648</v>
      </c>
      <c r="C56" s="59" t="s">
        <v>137</v>
      </c>
      <c r="D56" s="59" t="s">
        <v>138</v>
      </c>
      <c r="E56" s="59" t="s">
        <v>143</v>
      </c>
      <c r="F56" s="60"/>
      <c r="G56" s="60" t="s">
        <v>921</v>
      </c>
      <c r="H56" s="74" t="s">
        <v>16</v>
      </c>
      <c r="I56" s="73">
        <v>142323788.43999997</v>
      </c>
      <c r="J56" s="73">
        <v>0</v>
      </c>
      <c r="K56" s="73">
        <v>998101.77</v>
      </c>
      <c r="L56" s="73">
        <v>2039518.86</v>
      </c>
      <c r="M56" s="73">
        <v>139286167.80999994</v>
      </c>
      <c r="N56" s="128">
        <f>SUM(L56:M56)</f>
        <v>141325686.66999996</v>
      </c>
      <c r="O56" s="41"/>
      <c r="P56" s="250">
        <f>I56-J56-K56</f>
        <v>141325686.66999996</v>
      </c>
      <c r="Q56" s="254">
        <f>N56-P56</f>
        <v>0</v>
      </c>
    </row>
    <row r="57" spans="1:17" ht="30" customHeight="1">
      <c r="A57" s="69" t="s">
        <v>297</v>
      </c>
      <c r="B57" s="59" t="s">
        <v>648</v>
      </c>
      <c r="C57" s="59" t="s">
        <v>137</v>
      </c>
      <c r="D57" s="59" t="s">
        <v>138</v>
      </c>
      <c r="E57" s="59" t="s">
        <v>144</v>
      </c>
      <c r="F57" s="60"/>
      <c r="G57" s="60" t="s">
        <v>505</v>
      </c>
      <c r="H57" s="74" t="s">
        <v>16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f aca="true" t="shared" si="17" ref="N57:N63">SUM(L57:M57)</f>
        <v>169589.14</v>
      </c>
      <c r="O57" s="41"/>
      <c r="P57" s="250">
        <f aca="true" t="shared" si="18" ref="P57:P63">I57-J57-K57</f>
        <v>169589.14</v>
      </c>
      <c r="Q57" s="254">
        <f aca="true" t="shared" si="19" ref="Q57:Q63">N57-P57</f>
        <v>0</v>
      </c>
    </row>
    <row r="58" spans="1:17" ht="30" customHeight="1">
      <c r="A58" s="69" t="s">
        <v>297</v>
      </c>
      <c r="B58" s="59" t="s">
        <v>648</v>
      </c>
      <c r="C58" s="59" t="s">
        <v>137</v>
      </c>
      <c r="D58" s="59" t="s">
        <v>139</v>
      </c>
      <c r="E58" s="59" t="s">
        <v>143</v>
      </c>
      <c r="F58" s="60"/>
      <c r="G58" s="60" t="s">
        <v>922</v>
      </c>
      <c r="H58" s="74" t="s">
        <v>17</v>
      </c>
      <c r="I58" s="73">
        <v>141133646.04</v>
      </c>
      <c r="J58" s="73">
        <v>0</v>
      </c>
      <c r="K58" s="73">
        <v>0</v>
      </c>
      <c r="L58" s="73">
        <v>0</v>
      </c>
      <c r="M58" s="73">
        <v>141133646.04</v>
      </c>
      <c r="N58" s="128">
        <f t="shared" si="17"/>
        <v>141133646.04</v>
      </c>
      <c r="O58" s="41"/>
      <c r="P58" s="250">
        <f t="shared" si="18"/>
        <v>141133646.04</v>
      </c>
      <c r="Q58" s="254">
        <f t="shared" si="19"/>
        <v>0</v>
      </c>
    </row>
    <row r="59" spans="1:17" ht="30" customHeight="1">
      <c r="A59" s="69" t="s">
        <v>297</v>
      </c>
      <c r="B59" s="59" t="s">
        <v>648</v>
      </c>
      <c r="C59" s="59" t="s">
        <v>137</v>
      </c>
      <c r="D59" s="59" t="s">
        <v>139</v>
      </c>
      <c r="E59" s="59" t="s">
        <v>144</v>
      </c>
      <c r="F59" s="60"/>
      <c r="G59" s="60" t="s">
        <v>507</v>
      </c>
      <c r="H59" s="74" t="s">
        <v>17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f t="shared" si="17"/>
        <v>0</v>
      </c>
      <c r="O59" s="41"/>
      <c r="P59" s="250">
        <f t="shared" si="18"/>
        <v>0</v>
      </c>
      <c r="Q59" s="254">
        <f t="shared" si="19"/>
        <v>0</v>
      </c>
    </row>
    <row r="60" spans="1:17" ht="30" customHeight="1">
      <c r="A60" s="69" t="s">
        <v>297</v>
      </c>
      <c r="B60" s="59" t="s">
        <v>648</v>
      </c>
      <c r="C60" s="59" t="s">
        <v>137</v>
      </c>
      <c r="D60" s="59" t="s">
        <v>140</v>
      </c>
      <c r="E60" s="59" t="s">
        <v>143</v>
      </c>
      <c r="F60" s="60"/>
      <c r="G60" s="60" t="s">
        <v>923</v>
      </c>
      <c r="H60" s="74" t="s">
        <v>18</v>
      </c>
      <c r="I60" s="73">
        <v>150508152.75</v>
      </c>
      <c r="J60" s="73">
        <v>54575</v>
      </c>
      <c r="K60" s="73">
        <v>190523.87</v>
      </c>
      <c r="L60" s="73">
        <v>10123.41</v>
      </c>
      <c r="M60" s="73">
        <v>150252930.47000003</v>
      </c>
      <c r="N60" s="128">
        <f t="shared" si="17"/>
        <v>150263053.88000003</v>
      </c>
      <c r="O60" s="41"/>
      <c r="P60" s="250">
        <f t="shared" si="18"/>
        <v>150263053.88</v>
      </c>
      <c r="Q60" s="254">
        <f t="shared" si="19"/>
        <v>0</v>
      </c>
    </row>
    <row r="61" spans="1:17" ht="30" customHeight="1">
      <c r="A61" s="69" t="s">
        <v>297</v>
      </c>
      <c r="B61" s="59" t="s">
        <v>648</v>
      </c>
      <c r="C61" s="59" t="s">
        <v>137</v>
      </c>
      <c r="D61" s="59" t="s">
        <v>140</v>
      </c>
      <c r="E61" s="59" t="s">
        <v>144</v>
      </c>
      <c r="F61" s="60"/>
      <c r="G61" s="60" t="s">
        <v>506</v>
      </c>
      <c r="H61" s="74" t="s">
        <v>18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f t="shared" si="17"/>
        <v>608438.91</v>
      </c>
      <c r="O61" s="41"/>
      <c r="P61" s="250">
        <f t="shared" si="18"/>
        <v>608438.91</v>
      </c>
      <c r="Q61" s="254">
        <f t="shared" si="19"/>
        <v>0</v>
      </c>
    </row>
    <row r="62" spans="1:17" ht="30" customHeight="1">
      <c r="A62" s="69" t="s">
        <v>297</v>
      </c>
      <c r="B62" s="59" t="s">
        <v>648</v>
      </c>
      <c r="C62" s="59" t="s">
        <v>137</v>
      </c>
      <c r="D62" s="59" t="s">
        <v>141</v>
      </c>
      <c r="E62" s="59" t="s">
        <v>144</v>
      </c>
      <c r="F62" s="60"/>
      <c r="G62" s="60" t="s">
        <v>508</v>
      </c>
      <c r="H62" s="74" t="s">
        <v>20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f t="shared" si="17"/>
        <v>0</v>
      </c>
      <c r="O62" s="41"/>
      <c r="P62" s="250">
        <f t="shared" si="18"/>
        <v>0</v>
      </c>
      <c r="Q62" s="254">
        <f t="shared" si="19"/>
        <v>0</v>
      </c>
    </row>
    <row r="63" spans="1:17" ht="30" customHeight="1">
      <c r="A63" s="69" t="s">
        <v>297</v>
      </c>
      <c r="B63" s="59" t="s">
        <v>648</v>
      </c>
      <c r="C63" s="59" t="s">
        <v>137</v>
      </c>
      <c r="D63" s="59" t="s">
        <v>142</v>
      </c>
      <c r="E63" s="59" t="s">
        <v>144</v>
      </c>
      <c r="F63" s="60"/>
      <c r="G63" s="60" t="s">
        <v>509</v>
      </c>
      <c r="H63" s="72" t="s">
        <v>19</v>
      </c>
      <c r="I63" s="73">
        <v>1698411.41</v>
      </c>
      <c r="J63" s="73">
        <v>0</v>
      </c>
      <c r="K63" s="73">
        <v>0</v>
      </c>
      <c r="L63" s="73">
        <v>0</v>
      </c>
      <c r="M63" s="73">
        <v>1698411.41</v>
      </c>
      <c r="N63" s="128">
        <f t="shared" si="17"/>
        <v>1698411.41</v>
      </c>
      <c r="O63" s="41"/>
      <c r="P63" s="250">
        <f t="shared" si="18"/>
        <v>1698411.41</v>
      </c>
      <c r="Q63" s="254">
        <f t="shared" si="19"/>
        <v>0</v>
      </c>
    </row>
    <row r="64" spans="1:19" ht="39.75" customHeight="1">
      <c r="A64" s="32" t="s">
        <v>692</v>
      </c>
      <c r="B64" s="25"/>
      <c r="C64" s="25"/>
      <c r="D64" s="25"/>
      <c r="E64" s="25"/>
      <c r="F64" s="25"/>
      <c r="G64" s="25"/>
      <c r="H64" s="33"/>
      <c r="I64" s="35">
        <f aca="true" t="shared" si="20" ref="I64:N64">SUM(I65:I68)</f>
        <v>104913167.02</v>
      </c>
      <c r="J64" s="35">
        <f t="shared" si="20"/>
        <v>1986678.4400000002</v>
      </c>
      <c r="K64" s="35">
        <f t="shared" si="20"/>
        <v>5042340.32</v>
      </c>
      <c r="L64" s="35">
        <f t="shared" si="20"/>
        <v>970115.14</v>
      </c>
      <c r="M64" s="35">
        <f t="shared" si="20"/>
        <v>96914033.11999996</v>
      </c>
      <c r="N64" s="36">
        <f t="shared" si="20"/>
        <v>97884148.25999998</v>
      </c>
      <c r="O64" s="86"/>
      <c r="P64" s="86"/>
      <c r="Q64" s="24"/>
      <c r="R64" s="24"/>
      <c r="S64" s="24"/>
    </row>
    <row r="65" spans="1:17" ht="30" customHeight="1">
      <c r="A65" s="69" t="s">
        <v>297</v>
      </c>
      <c r="B65" s="59" t="s">
        <v>648</v>
      </c>
      <c r="C65" s="59" t="s">
        <v>137</v>
      </c>
      <c r="D65" s="59" t="s">
        <v>138</v>
      </c>
      <c r="E65" s="59" t="s">
        <v>143</v>
      </c>
      <c r="F65" s="60"/>
      <c r="G65" s="60" t="s">
        <v>914</v>
      </c>
      <c r="H65" s="74" t="s">
        <v>16</v>
      </c>
      <c r="I65" s="73">
        <v>52304713.099999994</v>
      </c>
      <c r="J65" s="73">
        <v>1793008.32</v>
      </c>
      <c r="K65" s="73">
        <v>3548837.64</v>
      </c>
      <c r="L65" s="73">
        <v>595272.59</v>
      </c>
      <c r="M65" s="73">
        <v>46367594.54999999</v>
      </c>
      <c r="N65" s="128">
        <f>SUM(L65:M65)</f>
        <v>46962867.13999999</v>
      </c>
      <c r="O65" s="41"/>
      <c r="P65" s="250">
        <f>I65-J65-K65</f>
        <v>46962867.13999999</v>
      </c>
      <c r="Q65" s="254">
        <f>N65-P65</f>
        <v>0</v>
      </c>
    </row>
    <row r="66" spans="1:17" ht="30" customHeight="1">
      <c r="A66" s="69" t="s">
        <v>297</v>
      </c>
      <c r="B66" s="59" t="s">
        <v>648</v>
      </c>
      <c r="C66" s="59" t="s">
        <v>137</v>
      </c>
      <c r="D66" s="59" t="s">
        <v>139</v>
      </c>
      <c r="E66" s="59" t="s">
        <v>143</v>
      </c>
      <c r="F66" s="60"/>
      <c r="G66" s="60" t="s">
        <v>916</v>
      </c>
      <c r="H66" s="74" t="s">
        <v>17</v>
      </c>
      <c r="I66" s="73">
        <v>18063668.28</v>
      </c>
      <c r="J66" s="73">
        <v>0</v>
      </c>
      <c r="K66" s="73">
        <v>0</v>
      </c>
      <c r="L66" s="73">
        <v>2520</v>
      </c>
      <c r="M66" s="73">
        <v>18061148.28</v>
      </c>
      <c r="N66" s="128">
        <f>SUM(L66:M66)</f>
        <v>18063668.28</v>
      </c>
      <c r="O66" s="41"/>
      <c r="P66" s="250">
        <f>I66-J66-K66</f>
        <v>18063668.28</v>
      </c>
      <c r="Q66" s="254">
        <f>N66-P66</f>
        <v>0</v>
      </c>
    </row>
    <row r="67" spans="1:17" ht="30" customHeight="1">
      <c r="A67" s="69" t="s">
        <v>297</v>
      </c>
      <c r="B67" s="59" t="s">
        <v>648</v>
      </c>
      <c r="C67" s="59" t="s">
        <v>137</v>
      </c>
      <c r="D67" s="59" t="s">
        <v>140</v>
      </c>
      <c r="E67" s="59" t="s">
        <v>143</v>
      </c>
      <c r="F67" s="60"/>
      <c r="G67" s="60" t="s">
        <v>918</v>
      </c>
      <c r="H67" s="74" t="s">
        <v>18</v>
      </c>
      <c r="I67" s="73">
        <v>32543331.249999993</v>
      </c>
      <c r="J67" s="73">
        <v>182101.75</v>
      </c>
      <c r="K67" s="73">
        <v>1484885.34</v>
      </c>
      <c r="L67" s="73">
        <v>372110.16</v>
      </c>
      <c r="M67" s="73">
        <v>30504233.99999997</v>
      </c>
      <c r="N67" s="128">
        <f>SUM(L67:M67)</f>
        <v>30876344.15999997</v>
      </c>
      <c r="O67" s="41"/>
      <c r="P67" s="250">
        <f>I67-J67-K67</f>
        <v>30876344.159999993</v>
      </c>
      <c r="Q67" s="254">
        <f>N67-P67</f>
        <v>0</v>
      </c>
    </row>
    <row r="68" spans="1:17" ht="30" customHeight="1">
      <c r="A68" s="69" t="s">
        <v>297</v>
      </c>
      <c r="B68" s="59" t="s">
        <v>648</v>
      </c>
      <c r="C68" s="59" t="s">
        <v>137</v>
      </c>
      <c r="D68" s="59" t="s">
        <v>141</v>
      </c>
      <c r="E68" s="59" t="s">
        <v>143</v>
      </c>
      <c r="F68" s="60"/>
      <c r="G68" s="60" t="s">
        <v>920</v>
      </c>
      <c r="H68" s="74" t="s">
        <v>20</v>
      </c>
      <c r="I68" s="73">
        <v>2001454.39</v>
      </c>
      <c r="J68" s="73">
        <v>11568.37</v>
      </c>
      <c r="K68" s="73">
        <v>8617.34</v>
      </c>
      <c r="L68" s="73">
        <v>212.39</v>
      </c>
      <c r="M68" s="73">
        <v>1981056.29</v>
      </c>
      <c r="N68" s="128">
        <f>SUM(L68:M68)</f>
        <v>1981268.68</v>
      </c>
      <c r="O68" s="41"/>
      <c r="P68" s="250">
        <f>I68-J68-K68</f>
        <v>1981268.6799999997</v>
      </c>
      <c r="Q68" s="254">
        <f>N68-P68</f>
        <v>0</v>
      </c>
    </row>
    <row r="69" spans="1:19" ht="39.75" customHeight="1">
      <c r="A69" s="32" t="s">
        <v>265</v>
      </c>
      <c r="B69" s="25"/>
      <c r="C69" s="25"/>
      <c r="D69" s="25"/>
      <c r="E69" s="25"/>
      <c r="F69" s="25"/>
      <c r="G69" s="25"/>
      <c r="H69" s="33"/>
      <c r="I69" s="35">
        <f aca="true" t="shared" si="21" ref="I69:N69">SUM(I70:I75)</f>
        <v>11531509.91</v>
      </c>
      <c r="J69" s="35">
        <f t="shared" si="21"/>
        <v>468230.77999999997</v>
      </c>
      <c r="K69" s="35">
        <f t="shared" si="21"/>
        <v>4121281.23</v>
      </c>
      <c r="L69" s="35">
        <f t="shared" si="21"/>
        <v>587325.25</v>
      </c>
      <c r="M69" s="35">
        <f t="shared" si="21"/>
        <v>6354672.65</v>
      </c>
      <c r="N69" s="36">
        <f t="shared" si="21"/>
        <v>6941997.9</v>
      </c>
      <c r="O69" s="86"/>
      <c r="P69" s="86"/>
      <c r="Q69" s="24"/>
      <c r="R69" s="24"/>
      <c r="S69" s="24"/>
    </row>
    <row r="70" spans="1:17" ht="30" customHeight="1">
      <c r="A70" s="69" t="s">
        <v>297</v>
      </c>
      <c r="B70" s="59" t="s">
        <v>165</v>
      </c>
      <c r="C70" s="59" t="s">
        <v>661</v>
      </c>
      <c r="D70" s="59" t="s">
        <v>795</v>
      </c>
      <c r="E70" s="59" t="s">
        <v>217</v>
      </c>
      <c r="F70" s="60"/>
      <c r="G70" s="60" t="s">
        <v>368</v>
      </c>
      <c r="H70" s="74" t="s">
        <v>21</v>
      </c>
      <c r="I70" s="73">
        <v>4296108.35</v>
      </c>
      <c r="J70" s="73">
        <v>224197.31</v>
      </c>
      <c r="K70" s="73">
        <v>916438.32</v>
      </c>
      <c r="L70" s="73">
        <v>94762.51</v>
      </c>
      <c r="M70" s="73">
        <v>3060710.21</v>
      </c>
      <c r="N70" s="128">
        <f aca="true" t="shared" si="22" ref="N70:N75">SUM(L70:M70)</f>
        <v>3155472.7199999997</v>
      </c>
      <c r="O70" s="41"/>
      <c r="P70" s="250">
        <f aca="true" t="shared" si="23" ref="P70:P75">I70-J70-K70</f>
        <v>3155472.7199999997</v>
      </c>
      <c r="Q70" s="254">
        <f aca="true" t="shared" si="24" ref="Q70:Q75">N70-P70</f>
        <v>0</v>
      </c>
    </row>
    <row r="71" spans="1:17" ht="30" customHeight="1">
      <c r="A71" s="69" t="s">
        <v>297</v>
      </c>
      <c r="B71" s="59" t="s">
        <v>165</v>
      </c>
      <c r="C71" s="59" t="s">
        <v>661</v>
      </c>
      <c r="D71" s="59" t="s">
        <v>796</v>
      </c>
      <c r="E71" s="59" t="s">
        <v>217</v>
      </c>
      <c r="F71" s="60"/>
      <c r="G71" s="60" t="s">
        <v>369</v>
      </c>
      <c r="H71" s="74" t="s">
        <v>22</v>
      </c>
      <c r="I71" s="73">
        <v>4232505.67</v>
      </c>
      <c r="J71" s="73">
        <v>179851.41</v>
      </c>
      <c r="K71" s="73">
        <v>2127561.72</v>
      </c>
      <c r="L71" s="73">
        <v>379247.49</v>
      </c>
      <c r="M71" s="73">
        <v>1545845.05</v>
      </c>
      <c r="N71" s="128">
        <f t="shared" si="22"/>
        <v>1925092.54</v>
      </c>
      <c r="O71" s="41"/>
      <c r="P71" s="250">
        <f t="shared" si="23"/>
        <v>1925092.5399999996</v>
      </c>
      <c r="Q71" s="254">
        <f t="shared" si="24"/>
        <v>0</v>
      </c>
    </row>
    <row r="72" spans="1:17" ht="30" customHeight="1">
      <c r="A72" s="69" t="s">
        <v>297</v>
      </c>
      <c r="B72" s="59" t="s">
        <v>168</v>
      </c>
      <c r="C72" s="59" t="s">
        <v>171</v>
      </c>
      <c r="D72" s="59" t="s">
        <v>628</v>
      </c>
      <c r="E72" s="59" t="s">
        <v>217</v>
      </c>
      <c r="F72" s="60"/>
      <c r="G72" s="60" t="s">
        <v>706</v>
      </c>
      <c r="H72" s="75" t="s">
        <v>23</v>
      </c>
      <c r="I72" s="73">
        <v>125896.91</v>
      </c>
      <c r="J72" s="73">
        <v>22484.7</v>
      </c>
      <c r="K72" s="73">
        <v>41852.72</v>
      </c>
      <c r="L72" s="73">
        <v>5116.05</v>
      </c>
      <c r="M72" s="73">
        <v>56443.44</v>
      </c>
      <c r="N72" s="128">
        <f t="shared" si="22"/>
        <v>61559.490000000005</v>
      </c>
      <c r="O72" s="41"/>
      <c r="P72" s="250">
        <f t="shared" si="23"/>
        <v>61559.490000000005</v>
      </c>
      <c r="Q72" s="254">
        <f t="shared" si="24"/>
        <v>0</v>
      </c>
    </row>
    <row r="73" spans="1:17" ht="30" customHeight="1">
      <c r="A73" s="69" t="s">
        <v>297</v>
      </c>
      <c r="B73" s="59" t="s">
        <v>794</v>
      </c>
      <c r="C73" s="59" t="s">
        <v>159</v>
      </c>
      <c r="D73" s="59" t="s">
        <v>797</v>
      </c>
      <c r="E73" s="59" t="s">
        <v>217</v>
      </c>
      <c r="F73" s="60"/>
      <c r="G73" s="60" t="s">
        <v>370</v>
      </c>
      <c r="H73" s="74" t="s">
        <v>101</v>
      </c>
      <c r="I73" s="73">
        <v>429183.68</v>
      </c>
      <c r="J73" s="73">
        <v>13191.31</v>
      </c>
      <c r="K73" s="73">
        <v>221683.63</v>
      </c>
      <c r="L73" s="73">
        <v>65377.02</v>
      </c>
      <c r="M73" s="73">
        <v>128931.72</v>
      </c>
      <c r="N73" s="128">
        <f t="shared" si="22"/>
        <v>194308.74</v>
      </c>
      <c r="O73" s="41"/>
      <c r="P73" s="250">
        <f t="shared" si="23"/>
        <v>194308.74</v>
      </c>
      <c r="Q73" s="254">
        <f t="shared" si="24"/>
        <v>0</v>
      </c>
    </row>
    <row r="74" spans="1:17" ht="30" customHeight="1">
      <c r="A74" s="69" t="s">
        <v>297</v>
      </c>
      <c r="B74" s="59" t="s">
        <v>227</v>
      </c>
      <c r="C74" s="59" t="s">
        <v>759</v>
      </c>
      <c r="D74" s="59" t="s">
        <v>798</v>
      </c>
      <c r="E74" s="59" t="s">
        <v>217</v>
      </c>
      <c r="F74" s="60"/>
      <c r="G74" s="60" t="s">
        <v>371</v>
      </c>
      <c r="H74" s="75" t="s">
        <v>474</v>
      </c>
      <c r="I74" s="73">
        <v>1123197.73</v>
      </c>
      <c r="J74" s="73">
        <v>0</v>
      </c>
      <c r="K74" s="73">
        <v>60859</v>
      </c>
      <c r="L74" s="73">
        <v>0</v>
      </c>
      <c r="M74" s="73">
        <v>1062338.73</v>
      </c>
      <c r="N74" s="128">
        <f t="shared" si="22"/>
        <v>1062338.73</v>
      </c>
      <c r="O74" s="41"/>
      <c r="P74" s="250">
        <f t="shared" si="23"/>
        <v>1062338.73</v>
      </c>
      <c r="Q74" s="254">
        <f t="shared" si="24"/>
        <v>0</v>
      </c>
    </row>
    <row r="75" spans="1:17" ht="30" customHeight="1">
      <c r="A75" s="69" t="s">
        <v>297</v>
      </c>
      <c r="B75" s="59" t="s">
        <v>659</v>
      </c>
      <c r="C75" s="59" t="s">
        <v>661</v>
      </c>
      <c r="D75" s="59" t="s">
        <v>799</v>
      </c>
      <c r="E75" s="59" t="s">
        <v>217</v>
      </c>
      <c r="F75" s="60"/>
      <c r="G75" s="60" t="s">
        <v>372</v>
      </c>
      <c r="H75" s="75" t="s">
        <v>102</v>
      </c>
      <c r="I75" s="73">
        <v>1324617.57</v>
      </c>
      <c r="J75" s="73">
        <v>28506.05</v>
      </c>
      <c r="K75" s="73">
        <v>752885.84</v>
      </c>
      <c r="L75" s="73">
        <v>42822.18</v>
      </c>
      <c r="M75" s="73">
        <v>500403.5</v>
      </c>
      <c r="N75" s="128">
        <f t="shared" si="22"/>
        <v>543225.68</v>
      </c>
      <c r="O75" s="41"/>
      <c r="P75" s="250">
        <f t="shared" si="23"/>
        <v>543225.68</v>
      </c>
      <c r="Q75" s="254">
        <f t="shared" si="24"/>
        <v>0</v>
      </c>
    </row>
    <row r="76" spans="1:17" ht="39.75" customHeight="1">
      <c r="A76" s="32" t="s">
        <v>515</v>
      </c>
      <c r="B76" s="25"/>
      <c r="C76" s="25"/>
      <c r="D76" s="25"/>
      <c r="E76" s="25"/>
      <c r="F76" s="25"/>
      <c r="G76" s="25"/>
      <c r="H76" s="33"/>
      <c r="I76" s="35">
        <f aca="true" t="shared" si="25" ref="I76:N76">SUM(I77:I79)</f>
        <v>52617.71</v>
      </c>
      <c r="J76" s="35">
        <f t="shared" si="25"/>
        <v>52617.71</v>
      </c>
      <c r="K76" s="35">
        <f t="shared" si="25"/>
        <v>0</v>
      </c>
      <c r="L76" s="35">
        <f t="shared" si="25"/>
        <v>0</v>
      </c>
      <c r="M76" s="35">
        <f t="shared" si="25"/>
        <v>0</v>
      </c>
      <c r="N76" s="36">
        <f t="shared" si="25"/>
        <v>0</v>
      </c>
      <c r="O76" s="86"/>
      <c r="P76" s="86"/>
      <c r="Q76" s="24"/>
    </row>
    <row r="77" spans="1:17" ht="30" customHeight="1">
      <c r="A77" s="69" t="s">
        <v>297</v>
      </c>
      <c r="B77" s="59" t="s">
        <v>151</v>
      </c>
      <c r="C77" s="59" t="s">
        <v>171</v>
      </c>
      <c r="D77" s="59" t="s">
        <v>154</v>
      </c>
      <c r="E77" s="59" t="s">
        <v>217</v>
      </c>
      <c r="F77" s="60"/>
      <c r="G77" s="60" t="s">
        <v>707</v>
      </c>
      <c r="H77" s="75" t="s">
        <v>566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f>SUM(L77:M77)</f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297</v>
      </c>
      <c r="B78" s="59" t="s">
        <v>152</v>
      </c>
      <c r="C78" s="59" t="s">
        <v>171</v>
      </c>
      <c r="D78" s="59" t="s">
        <v>155</v>
      </c>
      <c r="E78" s="59" t="s">
        <v>217</v>
      </c>
      <c r="F78" s="60"/>
      <c r="G78" s="60" t="s">
        <v>708</v>
      </c>
      <c r="H78" s="75" t="s">
        <v>567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f>SUM(L78:M78)</f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297</v>
      </c>
      <c r="B79" s="59" t="s">
        <v>153</v>
      </c>
      <c r="C79" s="59" t="s">
        <v>171</v>
      </c>
      <c r="D79" s="59" t="s">
        <v>156</v>
      </c>
      <c r="E79" s="59" t="s">
        <v>217</v>
      </c>
      <c r="F79" s="60"/>
      <c r="G79" s="60" t="s">
        <v>709</v>
      </c>
      <c r="H79" s="74" t="s">
        <v>568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f>SUM(L79:M79)</f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569</v>
      </c>
      <c r="B80" s="25"/>
      <c r="C80" s="25"/>
      <c r="D80" s="25"/>
      <c r="E80" s="25"/>
      <c r="F80" s="25"/>
      <c r="G80" s="25"/>
      <c r="H80" s="33"/>
      <c r="I80" s="35">
        <f aca="true" t="shared" si="26" ref="I80:N80">SUM(I81)</f>
        <v>8194669.32</v>
      </c>
      <c r="J80" s="35">
        <f t="shared" si="26"/>
        <v>2209889.72</v>
      </c>
      <c r="K80" s="35">
        <f t="shared" si="26"/>
        <v>5937853.2</v>
      </c>
      <c r="L80" s="35">
        <f t="shared" si="26"/>
        <v>20225.66</v>
      </c>
      <c r="M80" s="35">
        <f t="shared" si="26"/>
        <v>26700.74</v>
      </c>
      <c r="N80" s="36">
        <f t="shared" si="26"/>
        <v>46926.4</v>
      </c>
      <c r="O80" s="41"/>
      <c r="P80" s="41"/>
    </row>
    <row r="81" spans="1:17" ht="30" customHeight="1">
      <c r="A81" s="69" t="s">
        <v>297</v>
      </c>
      <c r="B81" s="59" t="s">
        <v>157</v>
      </c>
      <c r="C81" s="59" t="s">
        <v>171</v>
      </c>
      <c r="D81" s="59" t="s">
        <v>158</v>
      </c>
      <c r="E81" s="59" t="s">
        <v>217</v>
      </c>
      <c r="F81" s="60"/>
      <c r="G81" s="60" t="s">
        <v>710</v>
      </c>
      <c r="H81" s="75" t="s">
        <v>269</v>
      </c>
      <c r="I81" s="73">
        <v>8194669.32</v>
      </c>
      <c r="J81" s="73">
        <v>2209889.72</v>
      </c>
      <c r="K81" s="73">
        <v>5937853.2</v>
      </c>
      <c r="L81" s="73">
        <v>20225.66</v>
      </c>
      <c r="M81" s="73">
        <v>26700.74</v>
      </c>
      <c r="N81" s="128">
        <f>SUM(L81:M81)</f>
        <v>46926.4</v>
      </c>
      <c r="O81" s="41"/>
      <c r="P81" s="250">
        <f>I81-J81-K81</f>
        <v>46926.39999999944</v>
      </c>
      <c r="Q81" s="254">
        <f>N81-P81</f>
        <v>5.602487362921238E-10</v>
      </c>
    </row>
    <row r="82" spans="1:16" ht="39.75" customHeight="1">
      <c r="A82" s="32" t="s">
        <v>581</v>
      </c>
      <c r="B82" s="25"/>
      <c r="C82" s="25"/>
      <c r="D82" s="25"/>
      <c r="E82" s="25"/>
      <c r="F82" s="25"/>
      <c r="G82" s="25"/>
      <c r="H82" s="33"/>
      <c r="I82" s="35">
        <f aca="true" t="shared" si="27" ref="I82:N82">SUM(I83)</f>
        <v>0</v>
      </c>
      <c r="J82" s="35">
        <f t="shared" si="27"/>
        <v>0</v>
      </c>
      <c r="K82" s="35">
        <f t="shared" si="27"/>
        <v>0</v>
      </c>
      <c r="L82" s="35">
        <f t="shared" si="27"/>
        <v>0</v>
      </c>
      <c r="M82" s="35">
        <f t="shared" si="27"/>
        <v>0</v>
      </c>
      <c r="N82" s="36">
        <f t="shared" si="27"/>
        <v>0</v>
      </c>
      <c r="O82" s="86"/>
      <c r="P82" s="86"/>
    </row>
    <row r="83" spans="1:17" ht="30" customHeight="1">
      <c r="A83" s="69" t="s">
        <v>298</v>
      </c>
      <c r="B83" s="59" t="s">
        <v>204</v>
      </c>
      <c r="C83" s="59" t="s">
        <v>208</v>
      </c>
      <c r="D83" s="59" t="s">
        <v>216</v>
      </c>
      <c r="E83" s="59" t="s">
        <v>217</v>
      </c>
      <c r="F83" s="60"/>
      <c r="G83" s="60" t="s">
        <v>726</v>
      </c>
      <c r="H83" s="72" t="s">
        <v>329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f>SUM(L83:M83)</f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881</v>
      </c>
      <c r="B84" s="25"/>
      <c r="C84" s="25"/>
      <c r="D84" s="25"/>
      <c r="E84" s="25"/>
      <c r="F84" s="25"/>
      <c r="G84" s="25"/>
      <c r="H84" s="33"/>
      <c r="I84" s="34">
        <f aca="true" t="shared" si="28" ref="I84:N84">SUM(I85:I99)</f>
        <v>74486874.4</v>
      </c>
      <c r="J84" s="34">
        <f t="shared" si="28"/>
        <v>0</v>
      </c>
      <c r="K84" s="34">
        <f t="shared" si="28"/>
        <v>0</v>
      </c>
      <c r="L84" s="34">
        <f t="shared" si="28"/>
        <v>0</v>
      </c>
      <c r="M84" s="34">
        <f t="shared" si="28"/>
        <v>74486874.4</v>
      </c>
      <c r="N84" s="36">
        <f t="shared" si="28"/>
        <v>74486874.4</v>
      </c>
      <c r="O84" s="41"/>
      <c r="P84" s="41"/>
    </row>
    <row r="85" spans="1:17" ht="30" customHeight="1">
      <c r="A85" s="69" t="s">
        <v>297</v>
      </c>
      <c r="B85" s="59" t="s">
        <v>165</v>
      </c>
      <c r="C85" s="59" t="s">
        <v>661</v>
      </c>
      <c r="D85" s="59" t="s">
        <v>796</v>
      </c>
      <c r="E85" s="59" t="s">
        <v>159</v>
      </c>
      <c r="F85" s="60"/>
      <c r="G85" s="60" t="s">
        <v>177</v>
      </c>
      <c r="H85" s="74" t="s">
        <v>22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f aca="true" t="shared" si="29" ref="N85:N91">SUM(L85:M85)</f>
        <v>0</v>
      </c>
      <c r="O85" s="41"/>
      <c r="P85" s="250">
        <f aca="true" t="shared" si="30" ref="P85:P91">I85-J85-K85</f>
        <v>0</v>
      </c>
      <c r="Q85" s="254">
        <f aca="true" t="shared" si="31" ref="Q85:Q91">N85-P85</f>
        <v>0</v>
      </c>
    </row>
    <row r="86" spans="1:17" ht="30" customHeight="1">
      <c r="A86" s="69" t="s">
        <v>297</v>
      </c>
      <c r="B86" s="59" t="s">
        <v>794</v>
      </c>
      <c r="C86" s="59" t="s">
        <v>159</v>
      </c>
      <c r="D86" s="59" t="s">
        <v>797</v>
      </c>
      <c r="E86" s="59" t="s">
        <v>663</v>
      </c>
      <c r="F86" s="60"/>
      <c r="G86" s="60" t="s">
        <v>178</v>
      </c>
      <c r="H86" s="74" t="s">
        <v>101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f t="shared" si="29"/>
        <v>0</v>
      </c>
      <c r="O86" s="41"/>
      <c r="P86" s="250">
        <f t="shared" si="30"/>
        <v>0</v>
      </c>
      <c r="Q86" s="254">
        <f t="shared" si="31"/>
        <v>0</v>
      </c>
    </row>
    <row r="87" spans="1:17" ht="30" customHeight="1">
      <c r="A87" s="69" t="s">
        <v>297</v>
      </c>
      <c r="B87" s="59" t="s">
        <v>157</v>
      </c>
      <c r="C87" s="59" t="s">
        <v>217</v>
      </c>
      <c r="D87" s="59" t="s">
        <v>801</v>
      </c>
      <c r="E87" s="59" t="s">
        <v>803</v>
      </c>
      <c r="F87" s="60"/>
      <c r="G87" s="60" t="s">
        <v>179</v>
      </c>
      <c r="H87" s="74" t="s">
        <v>289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f t="shared" si="29"/>
        <v>0</v>
      </c>
      <c r="O87" s="41"/>
      <c r="P87" s="250">
        <f t="shared" si="30"/>
        <v>0</v>
      </c>
      <c r="Q87" s="254">
        <f t="shared" si="31"/>
        <v>0</v>
      </c>
    </row>
    <row r="88" spans="1:17" ht="30" customHeight="1">
      <c r="A88" s="69" t="s">
        <v>297</v>
      </c>
      <c r="B88" s="59" t="s">
        <v>647</v>
      </c>
      <c r="C88" s="59" t="s">
        <v>800</v>
      </c>
      <c r="D88" s="59" t="s">
        <v>802</v>
      </c>
      <c r="E88" s="59" t="s">
        <v>159</v>
      </c>
      <c r="F88" s="60"/>
      <c r="G88" s="60" t="s">
        <v>180</v>
      </c>
      <c r="H88" s="74" t="s">
        <v>475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f t="shared" si="29"/>
        <v>0</v>
      </c>
      <c r="O88" s="41"/>
      <c r="P88" s="250">
        <f t="shared" si="30"/>
        <v>0</v>
      </c>
      <c r="Q88" s="254">
        <f t="shared" si="31"/>
        <v>0</v>
      </c>
    </row>
    <row r="89" spans="1:17" ht="30" customHeight="1">
      <c r="A89" s="69" t="s">
        <v>297</v>
      </c>
      <c r="B89" s="59" t="s">
        <v>659</v>
      </c>
      <c r="C89" s="59" t="s">
        <v>159</v>
      </c>
      <c r="D89" s="59" t="s">
        <v>519</v>
      </c>
      <c r="E89" s="59" t="s">
        <v>470</v>
      </c>
      <c r="F89" s="60"/>
      <c r="G89" s="60" t="s">
        <v>924</v>
      </c>
      <c r="H89" s="74" t="s">
        <v>328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f t="shared" si="29"/>
        <v>0</v>
      </c>
      <c r="O89" s="41"/>
      <c r="P89" s="250">
        <f t="shared" si="30"/>
        <v>0</v>
      </c>
      <c r="Q89" s="254">
        <f t="shared" si="31"/>
        <v>0</v>
      </c>
    </row>
    <row r="90" spans="1:17" ht="30" customHeight="1">
      <c r="A90" s="69" t="s">
        <v>297</v>
      </c>
      <c r="B90" s="59" t="s">
        <v>648</v>
      </c>
      <c r="C90" s="59" t="s">
        <v>159</v>
      </c>
      <c r="D90" s="59" t="s">
        <v>520</v>
      </c>
      <c r="E90" s="59" t="s">
        <v>470</v>
      </c>
      <c r="F90" s="60"/>
      <c r="G90" s="60" t="s">
        <v>925</v>
      </c>
      <c r="H90" s="74" t="s">
        <v>540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f t="shared" si="29"/>
        <v>0</v>
      </c>
      <c r="O90" s="41"/>
      <c r="P90" s="250">
        <f t="shared" si="30"/>
        <v>0</v>
      </c>
      <c r="Q90" s="254">
        <f t="shared" si="31"/>
        <v>0</v>
      </c>
    </row>
    <row r="91" spans="1:17" ht="30" customHeight="1">
      <c r="A91" s="69" t="s">
        <v>297</v>
      </c>
      <c r="B91" s="59" t="s">
        <v>648</v>
      </c>
      <c r="C91" s="59" t="s">
        <v>159</v>
      </c>
      <c r="D91" s="59" t="s">
        <v>521</v>
      </c>
      <c r="E91" s="59" t="s">
        <v>472</v>
      </c>
      <c r="F91" s="60"/>
      <c r="G91" s="60" t="s">
        <v>926</v>
      </c>
      <c r="H91" s="74" t="s">
        <v>541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f t="shared" si="29"/>
        <v>1684000</v>
      </c>
      <c r="O91" s="41"/>
      <c r="P91" s="250">
        <f t="shared" si="30"/>
        <v>1684000</v>
      </c>
      <c r="Q91" s="254">
        <f t="shared" si="31"/>
        <v>0</v>
      </c>
    </row>
    <row r="92" spans="1:17" ht="30" customHeight="1">
      <c r="A92" s="69" t="s">
        <v>297</v>
      </c>
      <c r="B92" s="59" t="s">
        <v>648</v>
      </c>
      <c r="C92" s="59" t="s">
        <v>137</v>
      </c>
      <c r="D92" s="59" t="s">
        <v>138</v>
      </c>
      <c r="E92" s="59" t="s">
        <v>804</v>
      </c>
      <c r="F92" s="60"/>
      <c r="G92" s="60" t="s">
        <v>915</v>
      </c>
      <c r="H92" s="74" t="s">
        <v>16</v>
      </c>
      <c r="I92" s="73">
        <v>3755055.79</v>
      </c>
      <c r="J92" s="73">
        <v>0</v>
      </c>
      <c r="K92" s="73">
        <v>0</v>
      </c>
      <c r="L92" s="73">
        <v>0</v>
      </c>
      <c r="M92" s="73">
        <v>3755055.79</v>
      </c>
      <c r="N92" s="128">
        <f>SUM(L92:M92)</f>
        <v>3755055.79</v>
      </c>
      <c r="O92" s="41"/>
      <c r="P92" s="250">
        <f>I92-J92-K92</f>
        <v>3755055.79</v>
      </c>
      <c r="Q92" s="254">
        <f>N92-P92</f>
        <v>0</v>
      </c>
    </row>
    <row r="93" spans="1:17" ht="30" customHeight="1">
      <c r="A93" s="69" t="s">
        <v>297</v>
      </c>
      <c r="B93" s="59" t="s">
        <v>648</v>
      </c>
      <c r="C93" s="59" t="s">
        <v>137</v>
      </c>
      <c r="D93" s="59" t="s">
        <v>138</v>
      </c>
      <c r="E93" s="59" t="s">
        <v>454</v>
      </c>
      <c r="F93" s="60"/>
      <c r="G93" s="60" t="s">
        <v>510</v>
      </c>
      <c r="H93" s="74" t="s">
        <v>16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f aca="true" t="shared" si="32" ref="N93:N98">SUM(L93:M93)</f>
        <v>0</v>
      </c>
      <c r="O93" s="41"/>
      <c r="P93" s="250">
        <f aca="true" t="shared" si="33" ref="P93:P98">I93-J93-K93</f>
        <v>0</v>
      </c>
      <c r="Q93" s="254">
        <f aca="true" t="shared" si="34" ref="Q93:Q98">N93-P93</f>
        <v>0</v>
      </c>
    </row>
    <row r="94" spans="1:17" ht="30" customHeight="1">
      <c r="A94" s="69" t="s">
        <v>297</v>
      </c>
      <c r="B94" s="59" t="s">
        <v>648</v>
      </c>
      <c r="C94" s="59" t="s">
        <v>137</v>
      </c>
      <c r="D94" s="59" t="s">
        <v>139</v>
      </c>
      <c r="E94" s="59" t="s">
        <v>805</v>
      </c>
      <c r="F94" s="60"/>
      <c r="G94" s="60" t="s">
        <v>917</v>
      </c>
      <c r="H94" s="74" t="s">
        <v>17</v>
      </c>
      <c r="I94" s="73">
        <v>660250.17</v>
      </c>
      <c r="J94" s="73">
        <v>0</v>
      </c>
      <c r="K94" s="73">
        <v>0</v>
      </c>
      <c r="L94" s="73">
        <v>0</v>
      </c>
      <c r="M94" s="73">
        <v>660250.17</v>
      </c>
      <c r="N94" s="128">
        <f t="shared" si="32"/>
        <v>660250.17</v>
      </c>
      <c r="O94" s="41"/>
      <c r="P94" s="250">
        <f t="shared" si="33"/>
        <v>660250.17</v>
      </c>
      <c r="Q94" s="254">
        <f t="shared" si="34"/>
        <v>0</v>
      </c>
    </row>
    <row r="95" spans="1:17" ht="30" customHeight="1">
      <c r="A95" s="69" t="s">
        <v>297</v>
      </c>
      <c r="B95" s="59" t="s">
        <v>648</v>
      </c>
      <c r="C95" s="59" t="s">
        <v>137</v>
      </c>
      <c r="D95" s="59" t="s">
        <v>140</v>
      </c>
      <c r="E95" s="59" t="s">
        <v>806</v>
      </c>
      <c r="F95" s="60"/>
      <c r="G95" s="60" t="s">
        <v>919</v>
      </c>
      <c r="H95" s="74" t="s">
        <v>18</v>
      </c>
      <c r="I95" s="73">
        <v>9001634.01</v>
      </c>
      <c r="J95" s="73">
        <v>0</v>
      </c>
      <c r="K95" s="73">
        <v>0</v>
      </c>
      <c r="L95" s="73">
        <v>0</v>
      </c>
      <c r="M95" s="73">
        <v>9001634.01</v>
      </c>
      <c r="N95" s="128">
        <f t="shared" si="32"/>
        <v>9001634.01</v>
      </c>
      <c r="O95" s="41"/>
      <c r="P95" s="250">
        <f t="shared" si="33"/>
        <v>9001634.01</v>
      </c>
      <c r="Q95" s="254">
        <f t="shared" si="34"/>
        <v>0</v>
      </c>
    </row>
    <row r="96" spans="1:17" ht="30" customHeight="1">
      <c r="A96" s="69" t="s">
        <v>297</v>
      </c>
      <c r="B96" s="59" t="s">
        <v>648</v>
      </c>
      <c r="C96" s="59" t="s">
        <v>137</v>
      </c>
      <c r="D96" s="59" t="s">
        <v>141</v>
      </c>
      <c r="E96" s="59" t="s">
        <v>807</v>
      </c>
      <c r="F96" s="60"/>
      <c r="G96" s="60" t="s">
        <v>511</v>
      </c>
      <c r="H96" s="74" t="s">
        <v>20</v>
      </c>
      <c r="I96" s="73">
        <v>6311959.72</v>
      </c>
      <c r="J96" s="73">
        <v>0</v>
      </c>
      <c r="K96" s="73">
        <v>0</v>
      </c>
      <c r="L96" s="73">
        <v>0</v>
      </c>
      <c r="M96" s="73">
        <v>6311959.72</v>
      </c>
      <c r="N96" s="128">
        <f t="shared" si="32"/>
        <v>6311959.72</v>
      </c>
      <c r="O96" s="41"/>
      <c r="P96" s="250">
        <f t="shared" si="33"/>
        <v>6311959.72</v>
      </c>
      <c r="Q96" s="254">
        <f t="shared" si="34"/>
        <v>0</v>
      </c>
    </row>
    <row r="97" spans="1:17" ht="30" customHeight="1">
      <c r="A97" s="69" t="s">
        <v>297</v>
      </c>
      <c r="B97" s="59" t="s">
        <v>648</v>
      </c>
      <c r="C97" s="59" t="s">
        <v>137</v>
      </c>
      <c r="D97" s="59" t="s">
        <v>141</v>
      </c>
      <c r="E97" s="59" t="s">
        <v>455</v>
      </c>
      <c r="F97" s="60"/>
      <c r="G97" s="60" t="s">
        <v>389</v>
      </c>
      <c r="H97" s="74" t="s">
        <v>20</v>
      </c>
      <c r="I97" s="73">
        <v>579142</v>
      </c>
      <c r="J97" s="73">
        <v>0</v>
      </c>
      <c r="K97" s="73">
        <v>0</v>
      </c>
      <c r="L97" s="73">
        <v>0</v>
      </c>
      <c r="M97" s="73">
        <v>579142</v>
      </c>
      <c r="N97" s="128">
        <f>SUM(L97:M97)</f>
        <v>579142</v>
      </c>
      <c r="O97" s="41"/>
      <c r="P97" s="250">
        <f>I97-J97-K97</f>
        <v>579142</v>
      </c>
      <c r="Q97" s="254">
        <f>N97-P97</f>
        <v>0</v>
      </c>
    </row>
    <row r="98" spans="1:17" ht="30" customHeight="1">
      <c r="A98" s="69" t="s">
        <v>297</v>
      </c>
      <c r="B98" s="59" t="s">
        <v>648</v>
      </c>
      <c r="C98" s="59" t="s">
        <v>137</v>
      </c>
      <c r="D98" s="59" t="s">
        <v>142</v>
      </c>
      <c r="E98" s="59" t="s">
        <v>808</v>
      </c>
      <c r="F98" s="60"/>
      <c r="G98" s="60" t="s">
        <v>512</v>
      </c>
      <c r="H98" s="72" t="s">
        <v>330</v>
      </c>
      <c r="I98" s="73">
        <v>52494832.71000001</v>
      </c>
      <c r="J98" s="73">
        <v>0</v>
      </c>
      <c r="K98" s="73">
        <v>0</v>
      </c>
      <c r="L98" s="73">
        <v>0</v>
      </c>
      <c r="M98" s="73">
        <v>52494832.71000001</v>
      </c>
      <c r="N98" s="128">
        <f t="shared" si="32"/>
        <v>52494832.71000001</v>
      </c>
      <c r="O98" s="41"/>
      <c r="P98" s="250">
        <f t="shared" si="33"/>
        <v>52494832.71000001</v>
      </c>
      <c r="Q98" s="254">
        <f t="shared" si="34"/>
        <v>0</v>
      </c>
    </row>
    <row r="99" spans="1:17" ht="30" customHeight="1">
      <c r="A99" s="69" t="s">
        <v>297</v>
      </c>
      <c r="B99" s="59" t="s">
        <v>647</v>
      </c>
      <c r="C99" s="59" t="s">
        <v>649</v>
      </c>
      <c r="D99" s="59" t="s">
        <v>650</v>
      </c>
      <c r="E99" s="59" t="s">
        <v>803</v>
      </c>
      <c r="F99" s="60"/>
      <c r="G99" s="60" t="s">
        <v>277</v>
      </c>
      <c r="H99" s="74" t="s">
        <v>817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f>SUM(L99:M99)</f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zoomScale="50" zoomScaleNormal="50" workbookViewId="0" topLeftCell="H1">
      <selection activeCell="L1" sqref="L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7.57421875" style="0" bestFit="1" customWidth="1"/>
  </cols>
  <sheetData>
    <row r="1" spans="1:13" ht="39.75" customHeight="1">
      <c r="A1" s="182" t="s">
        <v>162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13" t="s">
        <v>668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292" t="s">
        <v>385</v>
      </c>
      <c r="B5" s="292"/>
      <c r="C5" s="292"/>
      <c r="D5" s="292"/>
      <c r="E5" s="292"/>
      <c r="F5" s="292"/>
      <c r="G5" s="292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292" t="str">
        <f>+'De Para Anss '!A6:G6</f>
        <v>Posição: FEVEREIRO / 2003 ( ATUALIZADO ATÉ 05/03/2003 )</v>
      </c>
      <c r="B7" s="292"/>
      <c r="C7" s="292"/>
      <c r="D7" s="292"/>
      <c r="E7" s="292"/>
      <c r="F7" s="292"/>
      <c r="G7" s="292"/>
      <c r="H7" s="95"/>
      <c r="I7" s="118"/>
      <c r="J7" s="118"/>
      <c r="K7" s="96"/>
      <c r="L7" s="96"/>
      <c r="M7" s="185" t="s">
        <v>386</v>
      </c>
    </row>
    <row r="8" spans="1:17" s="1" customFormat="1" ht="34.5" customHeight="1" thickTop="1">
      <c r="A8" s="314" t="s">
        <v>876</v>
      </c>
      <c r="B8" s="315"/>
      <c r="C8" s="315"/>
      <c r="D8" s="315"/>
      <c r="E8" s="316"/>
      <c r="F8" s="187"/>
      <c r="G8" s="268"/>
      <c r="H8" s="289" t="s">
        <v>435</v>
      </c>
      <c r="I8" s="289"/>
      <c r="J8" s="289"/>
      <c r="K8" s="289"/>
      <c r="L8" s="289"/>
      <c r="M8" s="290"/>
      <c r="O8" s="301" t="s">
        <v>571</v>
      </c>
      <c r="P8" s="301"/>
      <c r="Q8" s="301"/>
    </row>
    <row r="9" spans="1:17" s="1" customFormat="1" ht="34.5" customHeight="1">
      <c r="A9" s="317"/>
      <c r="B9" s="318"/>
      <c r="C9" s="318"/>
      <c r="D9" s="318"/>
      <c r="E9" s="319"/>
      <c r="F9" s="189"/>
      <c r="G9" s="270" t="s">
        <v>290</v>
      </c>
      <c r="H9" s="298" t="s">
        <v>477</v>
      </c>
      <c r="I9" s="298" t="s">
        <v>478</v>
      </c>
      <c r="J9" s="298" t="s">
        <v>434</v>
      </c>
      <c r="K9" s="298" t="s">
        <v>161</v>
      </c>
      <c r="L9" s="298"/>
      <c r="M9" s="299"/>
      <c r="O9" s="282" t="s">
        <v>572</v>
      </c>
      <c r="P9" s="282" t="s">
        <v>573</v>
      </c>
      <c r="Q9" s="282" t="s">
        <v>574</v>
      </c>
    </row>
    <row r="10" spans="1:17" s="1" customFormat="1" ht="34.5" customHeight="1" thickBot="1">
      <c r="A10" s="320"/>
      <c r="B10" s="321"/>
      <c r="C10" s="321"/>
      <c r="D10" s="321"/>
      <c r="E10" s="322"/>
      <c r="F10" s="190"/>
      <c r="G10" s="272"/>
      <c r="H10" s="300"/>
      <c r="I10" s="300"/>
      <c r="J10" s="300"/>
      <c r="K10" s="265" t="s">
        <v>160</v>
      </c>
      <c r="L10" s="265" t="s">
        <v>164</v>
      </c>
      <c r="M10" s="266" t="s">
        <v>793</v>
      </c>
      <c r="O10" s="284">
        <f>SUM(J12)-O13</f>
        <v>499398667.4999999</v>
      </c>
      <c r="P10" s="285">
        <f>SUM(K12)-P13-K18</f>
        <v>246450526.70999995</v>
      </c>
      <c r="Q10" s="285">
        <f>SUM(I13)+I16+I25</f>
        <v>30038913.1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387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30038913.1</v>
      </c>
      <c r="J12" s="141">
        <f t="shared" si="0"/>
        <v>534301596.4299999</v>
      </c>
      <c r="K12" s="141">
        <f t="shared" si="0"/>
        <v>281242418.29999995</v>
      </c>
      <c r="L12" s="141">
        <f t="shared" si="0"/>
        <v>516217415.34999996</v>
      </c>
      <c r="M12" s="142">
        <f t="shared" si="0"/>
        <v>797459833.6499999</v>
      </c>
      <c r="O12" s="280" t="s">
        <v>570</v>
      </c>
      <c r="P12" s="281" t="s">
        <v>575</v>
      </c>
    </row>
    <row r="13" spans="1:16" s="112" customFormat="1" ht="39.75" customHeight="1">
      <c r="A13" s="131" t="s">
        <v>388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29891506.360000003</v>
      </c>
      <c r="J13" s="110">
        <f t="shared" si="1"/>
        <v>499252452.56999993</v>
      </c>
      <c r="K13" s="110">
        <f t="shared" si="1"/>
        <v>281073833.7099999</v>
      </c>
      <c r="L13" s="110">
        <f t="shared" si="1"/>
        <v>512941774.36999995</v>
      </c>
      <c r="M13" s="132">
        <f t="shared" si="1"/>
        <v>794015608.0799999</v>
      </c>
      <c r="O13" s="279">
        <f>35071513.52-168584.59</f>
        <v>34902928.93</v>
      </c>
      <c r="P13" s="283">
        <v>34623307</v>
      </c>
    </row>
    <row r="14" spans="1:13" s="112" customFormat="1" ht="39.75" customHeight="1">
      <c r="A14" s="131" t="s">
        <v>378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1728001.11</v>
      </c>
      <c r="K14" s="110">
        <f t="shared" si="2"/>
        <v>0</v>
      </c>
      <c r="L14" s="110">
        <f t="shared" si="2"/>
        <v>34027168.74</v>
      </c>
      <c r="M14" s="132">
        <f t="shared" si="2"/>
        <v>34027168.74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551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147406.74</v>
      </c>
      <c r="J16" s="111">
        <f t="shared" si="3"/>
        <v>35049143.85999999</v>
      </c>
      <c r="K16" s="111">
        <f t="shared" si="3"/>
        <v>168584.59</v>
      </c>
      <c r="L16" s="111">
        <f t="shared" si="3"/>
        <v>3275640.98</v>
      </c>
      <c r="M16" s="132">
        <f t="shared" si="3"/>
        <v>3444225.57</v>
      </c>
    </row>
    <row r="17" spans="1:16" s="1" customFormat="1" ht="30" customHeight="1">
      <c r="A17" s="136" t="s">
        <v>296</v>
      </c>
      <c r="B17" s="130" t="s">
        <v>299</v>
      </c>
      <c r="C17" s="130" t="s">
        <v>205</v>
      </c>
      <c r="D17" s="130" t="s">
        <v>209</v>
      </c>
      <c r="E17" s="101" t="s">
        <v>217</v>
      </c>
      <c r="F17" s="101" t="s">
        <v>380</v>
      </c>
      <c r="G17" s="102" t="s">
        <v>287</v>
      </c>
      <c r="H17" s="103">
        <v>696781.73</v>
      </c>
      <c r="I17" s="103">
        <v>58849.82</v>
      </c>
      <c r="J17" s="103">
        <v>38.33</v>
      </c>
      <c r="K17" s="103">
        <v>0</v>
      </c>
      <c r="L17" s="103">
        <v>637893.58</v>
      </c>
      <c r="M17" s="137">
        <f>SUM(K17:L17)</f>
        <v>637893.58</v>
      </c>
      <c r="O17" s="254">
        <f>H17-I17-J17</f>
        <v>637893.5800000001</v>
      </c>
      <c r="P17" s="254">
        <f>M17-O17</f>
        <v>0</v>
      </c>
    </row>
    <row r="18" spans="1:16" s="1" customFormat="1" ht="30" customHeight="1">
      <c r="A18" s="136" t="s">
        <v>297</v>
      </c>
      <c r="B18" s="130" t="s">
        <v>300</v>
      </c>
      <c r="C18" s="130" t="s">
        <v>206</v>
      </c>
      <c r="D18" s="130" t="s">
        <v>210</v>
      </c>
      <c r="E18" s="101" t="s">
        <v>217</v>
      </c>
      <c r="F18" s="101" t="s">
        <v>379</v>
      </c>
      <c r="G18" s="102" t="s">
        <v>552</v>
      </c>
      <c r="H18" s="103">
        <v>37486202.21</v>
      </c>
      <c r="I18" s="103">
        <v>26662.24</v>
      </c>
      <c r="J18" s="103">
        <v>34996915.07</v>
      </c>
      <c r="K18" s="103">
        <v>168584.59</v>
      </c>
      <c r="L18" s="103">
        <v>2294040.31</v>
      </c>
      <c r="M18" s="137">
        <f aca="true" t="shared" si="4" ref="M18:M24">SUM(K18:L18)</f>
        <v>2462624.9</v>
      </c>
      <c r="O18" s="254">
        <f aca="true" t="shared" si="5" ref="O18:O24">H18-I18-J18</f>
        <v>2462624.8999999985</v>
      </c>
      <c r="P18" s="254">
        <f aca="true" t="shared" si="6" ref="P18:P24">M18-O18</f>
        <v>0</v>
      </c>
    </row>
    <row r="19" spans="1:16" s="1" customFormat="1" ht="30" customHeight="1">
      <c r="A19" s="136" t="s">
        <v>297</v>
      </c>
      <c r="B19" s="130" t="s">
        <v>300</v>
      </c>
      <c r="C19" s="130" t="s">
        <v>206</v>
      </c>
      <c r="D19" s="130" t="s">
        <v>211</v>
      </c>
      <c r="E19" s="101" t="s">
        <v>217</v>
      </c>
      <c r="F19" s="101" t="s">
        <v>711</v>
      </c>
      <c r="G19" s="102" t="s">
        <v>288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f t="shared" si="4"/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297</v>
      </c>
      <c r="B20" s="130" t="s">
        <v>647</v>
      </c>
      <c r="C20" s="130" t="s">
        <v>809</v>
      </c>
      <c r="D20" s="130" t="s">
        <v>810</v>
      </c>
      <c r="E20" s="101" t="s">
        <v>889</v>
      </c>
      <c r="F20" s="101" t="s">
        <v>603</v>
      </c>
      <c r="G20" s="104" t="s">
        <v>398</v>
      </c>
      <c r="H20" s="103">
        <v>132107.74</v>
      </c>
      <c r="I20" s="103">
        <v>0</v>
      </c>
      <c r="J20" s="103">
        <v>8287.98</v>
      </c>
      <c r="K20" s="103">
        <v>0</v>
      </c>
      <c r="L20" s="103">
        <v>123819.76</v>
      </c>
      <c r="M20" s="137">
        <f t="shared" si="4"/>
        <v>123819.76</v>
      </c>
      <c r="O20" s="254">
        <f t="shared" si="5"/>
        <v>123819.76</v>
      </c>
      <c r="P20" s="254">
        <f t="shared" si="6"/>
        <v>0</v>
      </c>
    </row>
    <row r="21" spans="1:16" s="1" customFormat="1" ht="30" customHeight="1">
      <c r="A21" s="136" t="s">
        <v>297</v>
      </c>
      <c r="B21" s="130" t="s">
        <v>647</v>
      </c>
      <c r="C21" s="130" t="s">
        <v>800</v>
      </c>
      <c r="D21" s="130" t="s">
        <v>811</v>
      </c>
      <c r="E21" s="101" t="s">
        <v>633</v>
      </c>
      <c r="F21" s="101" t="s">
        <v>595</v>
      </c>
      <c r="G21" s="102" t="s">
        <v>399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f t="shared" si="4"/>
        <v>0</v>
      </c>
      <c r="O21" s="254">
        <f t="shared" si="5"/>
        <v>0</v>
      </c>
      <c r="P21" s="254">
        <f t="shared" si="6"/>
        <v>0</v>
      </c>
    </row>
    <row r="22" spans="1:16" s="1" customFormat="1" ht="30" customHeight="1">
      <c r="A22" s="136" t="s">
        <v>297</v>
      </c>
      <c r="B22" s="130" t="s">
        <v>647</v>
      </c>
      <c r="C22" s="130" t="s">
        <v>800</v>
      </c>
      <c r="D22" s="130" t="s">
        <v>811</v>
      </c>
      <c r="E22" s="101" t="s">
        <v>216</v>
      </c>
      <c r="F22" s="101" t="s">
        <v>596</v>
      </c>
      <c r="G22" s="102" t="s">
        <v>400</v>
      </c>
      <c r="H22" s="103">
        <v>116249.27</v>
      </c>
      <c r="I22" s="103">
        <v>0</v>
      </c>
      <c r="J22" s="103">
        <v>3264.57</v>
      </c>
      <c r="K22" s="103">
        <v>0</v>
      </c>
      <c r="L22" s="103">
        <v>112984.7</v>
      </c>
      <c r="M22" s="137">
        <f t="shared" si="4"/>
        <v>112984.7</v>
      </c>
      <c r="O22" s="254">
        <f t="shared" si="5"/>
        <v>112984.7</v>
      </c>
      <c r="P22" s="254">
        <f t="shared" si="6"/>
        <v>0</v>
      </c>
    </row>
    <row r="23" spans="1:16" s="1" customFormat="1" ht="30" customHeight="1">
      <c r="A23" s="136" t="s">
        <v>297</v>
      </c>
      <c r="B23" s="130" t="s">
        <v>647</v>
      </c>
      <c r="C23" s="130" t="s">
        <v>800</v>
      </c>
      <c r="D23" s="130" t="s">
        <v>811</v>
      </c>
      <c r="E23" s="101" t="s">
        <v>634</v>
      </c>
      <c r="F23" s="101" t="s">
        <v>597</v>
      </c>
      <c r="G23" s="102" t="s">
        <v>401</v>
      </c>
      <c r="H23" s="103">
        <v>51810.56</v>
      </c>
      <c r="I23" s="103">
        <v>0</v>
      </c>
      <c r="J23" s="103">
        <v>0</v>
      </c>
      <c r="K23" s="103">
        <v>0</v>
      </c>
      <c r="L23" s="103">
        <v>51810.56</v>
      </c>
      <c r="M23" s="137">
        <f t="shared" si="4"/>
        <v>51810.56</v>
      </c>
      <c r="O23" s="254">
        <f t="shared" si="5"/>
        <v>51810.56</v>
      </c>
      <c r="P23" s="254">
        <f t="shared" si="6"/>
        <v>0</v>
      </c>
    </row>
    <row r="24" spans="1:16" s="1" customFormat="1" ht="30" customHeight="1">
      <c r="A24" s="136" t="s">
        <v>297</v>
      </c>
      <c r="B24" s="130" t="s">
        <v>647</v>
      </c>
      <c r="C24" s="130" t="s">
        <v>800</v>
      </c>
      <c r="D24" s="130" t="s">
        <v>811</v>
      </c>
      <c r="E24" s="101" t="s">
        <v>890</v>
      </c>
      <c r="F24" s="101" t="s">
        <v>599</v>
      </c>
      <c r="G24" s="102" t="s">
        <v>402</v>
      </c>
      <c r="H24" s="103">
        <v>95729.98</v>
      </c>
      <c r="I24" s="103">
        <v>0</v>
      </c>
      <c r="J24" s="103">
        <v>40637.91</v>
      </c>
      <c r="K24" s="103">
        <v>0</v>
      </c>
      <c r="L24" s="103">
        <v>55092.07</v>
      </c>
      <c r="M24" s="137">
        <f t="shared" si="4"/>
        <v>55092.07</v>
      </c>
      <c r="O24" s="254">
        <f t="shared" si="5"/>
        <v>55092.06999999999</v>
      </c>
      <c r="P24" s="254">
        <f t="shared" si="6"/>
        <v>0</v>
      </c>
    </row>
    <row r="25" spans="1:13" s="112" customFormat="1" ht="39.75" customHeight="1">
      <c r="A25" s="135" t="s">
        <v>135</v>
      </c>
      <c r="B25" s="113"/>
      <c r="C25" s="113"/>
      <c r="D25" s="113"/>
      <c r="E25" s="113"/>
      <c r="F25" s="113"/>
      <c r="G25" s="109"/>
      <c r="H25" s="111">
        <f aca="true" t="shared" si="7" ref="H25:M25">SUM(H26:H27)</f>
        <v>0</v>
      </c>
      <c r="I25" s="111">
        <f t="shared" si="7"/>
        <v>0</v>
      </c>
      <c r="J25" s="111">
        <f t="shared" si="7"/>
        <v>0</v>
      </c>
      <c r="K25" s="111">
        <f t="shared" si="7"/>
        <v>0</v>
      </c>
      <c r="L25" s="111">
        <f t="shared" si="7"/>
        <v>0</v>
      </c>
      <c r="M25" s="132">
        <f t="shared" si="7"/>
        <v>0</v>
      </c>
    </row>
    <row r="26" spans="1:16" s="1" customFormat="1" ht="30" customHeight="1">
      <c r="A26" s="136" t="s">
        <v>298</v>
      </c>
      <c r="B26" s="130" t="s">
        <v>813</v>
      </c>
      <c r="C26" s="130" t="s">
        <v>815</v>
      </c>
      <c r="D26" s="130" t="s">
        <v>896</v>
      </c>
      <c r="E26" s="101" t="s">
        <v>217</v>
      </c>
      <c r="F26" s="101" t="s">
        <v>590</v>
      </c>
      <c r="G26" s="102" t="s">
        <v>136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f>SUM(K26:L26)</f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298</v>
      </c>
      <c r="B27" s="130" t="s">
        <v>814</v>
      </c>
      <c r="C27" s="130" t="s">
        <v>895</v>
      </c>
      <c r="D27" s="130" t="s">
        <v>897</v>
      </c>
      <c r="E27" s="101" t="s">
        <v>217</v>
      </c>
      <c r="F27" s="101" t="s">
        <v>591</v>
      </c>
      <c r="G27" s="102" t="s">
        <v>256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f>SUM(K27:L27)</f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257</v>
      </c>
      <c r="B28" s="113"/>
      <c r="C28" s="113"/>
      <c r="D28" s="113"/>
      <c r="E28" s="113"/>
      <c r="F28" s="113"/>
      <c r="G28" s="109"/>
      <c r="H28" s="111">
        <f aca="true" t="shared" si="8" ref="H28:M28">SUM(H29:H32)</f>
        <v>9024032.48</v>
      </c>
      <c r="I28" s="111">
        <f t="shared" si="8"/>
        <v>0</v>
      </c>
      <c r="J28" s="111">
        <f t="shared" si="8"/>
        <v>2016568.25</v>
      </c>
      <c r="K28" s="111">
        <f t="shared" si="8"/>
        <v>959781.84</v>
      </c>
      <c r="L28" s="111">
        <f t="shared" si="8"/>
        <v>6047682.39</v>
      </c>
      <c r="M28" s="132">
        <f t="shared" si="8"/>
        <v>7007464.23</v>
      </c>
      <c r="N28" s="1"/>
    </row>
    <row r="29" spans="1:16" s="1" customFormat="1" ht="30" customHeight="1">
      <c r="A29" s="136" t="s">
        <v>297</v>
      </c>
      <c r="B29" s="130" t="s">
        <v>151</v>
      </c>
      <c r="C29" s="130" t="s">
        <v>898</v>
      </c>
      <c r="D29" s="130" t="s">
        <v>899</v>
      </c>
      <c r="E29" s="101"/>
      <c r="F29" s="101" t="s">
        <v>899</v>
      </c>
      <c r="G29" s="102" t="s">
        <v>870</v>
      </c>
      <c r="H29" s="103">
        <v>6996724</v>
      </c>
      <c r="I29" s="103">
        <v>0</v>
      </c>
      <c r="J29" s="103">
        <v>2007876.25</v>
      </c>
      <c r="K29" s="103">
        <v>0</v>
      </c>
      <c r="L29" s="103">
        <v>4988847.75</v>
      </c>
      <c r="M29" s="137">
        <f>SUM(K29:L29)</f>
        <v>4988847.75</v>
      </c>
      <c r="O29" s="254">
        <f>H29-I29-J29</f>
        <v>4988847.75</v>
      </c>
      <c r="P29" s="254">
        <f>M29-O29</f>
        <v>0</v>
      </c>
    </row>
    <row r="30" spans="1:16" s="1" customFormat="1" ht="30" customHeight="1">
      <c r="A30" s="136" t="s">
        <v>297</v>
      </c>
      <c r="B30" s="130" t="s">
        <v>151</v>
      </c>
      <c r="C30" s="130" t="s">
        <v>898</v>
      </c>
      <c r="D30" s="130" t="s">
        <v>901</v>
      </c>
      <c r="E30" s="101" t="s">
        <v>217</v>
      </c>
      <c r="F30" s="101" t="s">
        <v>592</v>
      </c>
      <c r="G30" s="102" t="s">
        <v>323</v>
      </c>
      <c r="H30" s="103">
        <v>939517</v>
      </c>
      <c r="I30" s="103">
        <v>0</v>
      </c>
      <c r="J30" s="103">
        <v>8692</v>
      </c>
      <c r="K30" s="103">
        <v>0</v>
      </c>
      <c r="L30" s="103">
        <v>930825</v>
      </c>
      <c r="M30" s="137">
        <f>SUM(K30:L30)</f>
        <v>930825</v>
      </c>
      <c r="O30" s="254">
        <f>H30-I30-J30</f>
        <v>930825</v>
      </c>
      <c r="P30" s="254">
        <f>M30-O30</f>
        <v>0</v>
      </c>
    </row>
    <row r="31" spans="1:16" s="1" customFormat="1" ht="30" customHeight="1">
      <c r="A31" s="136" t="s">
        <v>297</v>
      </c>
      <c r="B31" s="130" t="s">
        <v>203</v>
      </c>
      <c r="C31" s="130" t="s">
        <v>898</v>
      </c>
      <c r="D31" s="130" t="s">
        <v>902</v>
      </c>
      <c r="E31" s="101" t="s">
        <v>217</v>
      </c>
      <c r="F31" s="101" t="s">
        <v>593</v>
      </c>
      <c r="G31" s="104" t="s">
        <v>324</v>
      </c>
      <c r="H31" s="103">
        <v>1087791.48</v>
      </c>
      <c r="I31" s="103">
        <v>0</v>
      </c>
      <c r="J31" s="103">
        <v>0</v>
      </c>
      <c r="K31" s="103">
        <v>959781.84</v>
      </c>
      <c r="L31" s="103">
        <v>128009.64</v>
      </c>
      <c r="M31" s="137">
        <f>SUM(K31:L31)</f>
        <v>1087791.48</v>
      </c>
      <c r="O31" s="254">
        <f>H31-I31-J31</f>
        <v>1087791.48</v>
      </c>
      <c r="P31" s="254">
        <f>M31-O31</f>
        <v>0</v>
      </c>
    </row>
    <row r="32" spans="1:16" s="1" customFormat="1" ht="30" customHeight="1">
      <c r="A32" s="136" t="s">
        <v>297</v>
      </c>
      <c r="B32" s="130" t="s">
        <v>677</v>
      </c>
      <c r="C32" s="130" t="s">
        <v>898</v>
      </c>
      <c r="D32" s="130" t="s">
        <v>903</v>
      </c>
      <c r="E32" s="101" t="s">
        <v>217</v>
      </c>
      <c r="F32" s="101" t="s">
        <v>594</v>
      </c>
      <c r="G32" s="104" t="s">
        <v>823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f>SUM(K32:L32)</f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879</v>
      </c>
      <c r="B33" s="113"/>
      <c r="C33" s="113"/>
      <c r="D33" s="113"/>
      <c r="E33" s="113"/>
      <c r="F33" s="113"/>
      <c r="G33" s="109"/>
      <c r="H33" s="110">
        <f aca="true" t="shared" si="9" ref="H33:M33">SUM(H34)</f>
        <v>33665236.06</v>
      </c>
      <c r="I33" s="110">
        <f t="shared" si="9"/>
        <v>0</v>
      </c>
      <c r="J33" s="110">
        <f t="shared" si="9"/>
        <v>0</v>
      </c>
      <c r="K33" s="110">
        <f t="shared" si="9"/>
        <v>0</v>
      </c>
      <c r="L33" s="110">
        <f t="shared" si="9"/>
        <v>33665236.06</v>
      </c>
      <c r="M33" s="132">
        <f t="shared" si="9"/>
        <v>33665236.06</v>
      </c>
    </row>
    <row r="34" spans="1:16" s="1" customFormat="1" ht="30" customHeight="1">
      <c r="A34" s="136" t="s">
        <v>297</v>
      </c>
      <c r="B34" s="130" t="s">
        <v>151</v>
      </c>
      <c r="C34" s="130" t="s">
        <v>898</v>
      </c>
      <c r="D34" s="130" t="s">
        <v>900</v>
      </c>
      <c r="E34" s="101" t="s">
        <v>217</v>
      </c>
      <c r="F34" s="101" t="s">
        <v>589</v>
      </c>
      <c r="G34" s="102" t="s">
        <v>880</v>
      </c>
      <c r="H34" s="103">
        <v>33665236.06</v>
      </c>
      <c r="I34" s="103">
        <v>0</v>
      </c>
      <c r="J34" s="103">
        <v>0</v>
      </c>
      <c r="K34" s="103">
        <v>0</v>
      </c>
      <c r="L34" s="103">
        <v>33665236.06</v>
      </c>
      <c r="M34" s="137">
        <f>SUM(K34:L34)</f>
        <v>33665236.06</v>
      </c>
      <c r="O34" s="254">
        <f>H34-I34-J34</f>
        <v>33665236.06</v>
      </c>
      <c r="P34" s="254">
        <f>M34-O34</f>
        <v>0</v>
      </c>
    </row>
    <row r="35" spans="1:13" s="112" customFormat="1" ht="39.75" customHeight="1">
      <c r="A35" s="135" t="s">
        <v>824</v>
      </c>
      <c r="B35" s="113"/>
      <c r="C35" s="113"/>
      <c r="D35" s="113"/>
      <c r="E35" s="113"/>
      <c r="F35" s="113"/>
      <c r="G35" s="109"/>
      <c r="H35" s="111">
        <f aca="true" t="shared" si="10" ref="H35:M35">SUM(H36:H39)</f>
        <v>11407514.959999999</v>
      </c>
      <c r="I35" s="111">
        <f t="shared" si="10"/>
        <v>320374.08</v>
      </c>
      <c r="J35" s="111">
        <f t="shared" si="10"/>
        <v>8805417.510000002</v>
      </c>
      <c r="K35" s="111">
        <f t="shared" si="10"/>
        <v>638757.8</v>
      </c>
      <c r="L35" s="111">
        <f t="shared" si="10"/>
        <v>1642965.57</v>
      </c>
      <c r="M35" s="132">
        <f t="shared" si="10"/>
        <v>2281723.3700000006</v>
      </c>
    </row>
    <row r="36" spans="1:16" s="1" customFormat="1" ht="30" customHeight="1">
      <c r="A36" s="136" t="s">
        <v>297</v>
      </c>
      <c r="B36" s="130" t="s">
        <v>300</v>
      </c>
      <c r="C36" s="130" t="s">
        <v>206</v>
      </c>
      <c r="D36" s="130" t="s">
        <v>219</v>
      </c>
      <c r="E36" s="101" t="s">
        <v>217</v>
      </c>
      <c r="F36" s="101" t="s">
        <v>381</v>
      </c>
      <c r="G36" s="105" t="s">
        <v>825</v>
      </c>
      <c r="H36" s="103">
        <v>8915705.94</v>
      </c>
      <c r="I36" s="103">
        <v>213230.08</v>
      </c>
      <c r="J36" s="103">
        <v>7213263.91</v>
      </c>
      <c r="K36" s="103">
        <v>481033.03</v>
      </c>
      <c r="L36" s="103">
        <v>1008178.92</v>
      </c>
      <c r="M36" s="137">
        <f>SUM(K36:L36)</f>
        <v>1489211.9500000002</v>
      </c>
      <c r="O36" s="254">
        <f>H36-I36-J36</f>
        <v>1489211.9499999993</v>
      </c>
      <c r="P36" s="254">
        <f>M36-O36</f>
        <v>0</v>
      </c>
    </row>
    <row r="37" spans="1:16" s="1" customFormat="1" ht="30" customHeight="1">
      <c r="A37" s="136" t="s">
        <v>297</v>
      </c>
      <c r="B37" s="130" t="s">
        <v>300</v>
      </c>
      <c r="C37" s="130" t="s">
        <v>206</v>
      </c>
      <c r="D37" s="130" t="s">
        <v>220</v>
      </c>
      <c r="E37" s="101" t="s">
        <v>217</v>
      </c>
      <c r="F37" s="101" t="s">
        <v>382</v>
      </c>
      <c r="G37" s="105" t="s">
        <v>354</v>
      </c>
      <c r="H37" s="103">
        <v>99843.12</v>
      </c>
      <c r="I37" s="103">
        <v>34199.6</v>
      </c>
      <c r="J37" s="103">
        <v>41068.29</v>
      </c>
      <c r="K37" s="103">
        <v>808.72</v>
      </c>
      <c r="L37" s="103">
        <v>23766.51</v>
      </c>
      <c r="M37" s="137">
        <f>SUM(K37:L37)</f>
        <v>24575.23</v>
      </c>
      <c r="O37" s="254">
        <f>H37-I37-J37</f>
        <v>24575.22999999999</v>
      </c>
      <c r="P37" s="254">
        <f>M37-O37</f>
        <v>0</v>
      </c>
    </row>
    <row r="38" spans="1:16" s="1" customFormat="1" ht="30" customHeight="1">
      <c r="A38" s="136" t="s">
        <v>297</v>
      </c>
      <c r="B38" s="130" t="s">
        <v>300</v>
      </c>
      <c r="C38" s="130" t="s">
        <v>206</v>
      </c>
      <c r="D38" s="130" t="s">
        <v>221</v>
      </c>
      <c r="E38" s="101" t="s">
        <v>217</v>
      </c>
      <c r="F38" s="101" t="s">
        <v>703</v>
      </c>
      <c r="G38" s="105" t="s">
        <v>355</v>
      </c>
      <c r="H38" s="103">
        <v>1727970.21</v>
      </c>
      <c r="I38" s="103">
        <v>66054.39</v>
      </c>
      <c r="J38" s="103">
        <v>1067890.85</v>
      </c>
      <c r="K38" s="103">
        <v>126403.42</v>
      </c>
      <c r="L38" s="103">
        <v>467621.55</v>
      </c>
      <c r="M38" s="137">
        <f>SUM(K38:L38)</f>
        <v>594024.97</v>
      </c>
      <c r="O38" s="254">
        <f>H38-I38-J38</f>
        <v>594024.97</v>
      </c>
      <c r="P38" s="254">
        <f>M38-O38</f>
        <v>0</v>
      </c>
    </row>
    <row r="39" spans="1:16" s="1" customFormat="1" ht="30" customHeight="1">
      <c r="A39" s="136" t="s">
        <v>297</v>
      </c>
      <c r="B39" s="130" t="s">
        <v>165</v>
      </c>
      <c r="C39" s="130" t="s">
        <v>206</v>
      </c>
      <c r="D39" s="130" t="s">
        <v>166</v>
      </c>
      <c r="E39" s="101" t="s">
        <v>217</v>
      </c>
      <c r="F39" s="101" t="s">
        <v>704</v>
      </c>
      <c r="G39" s="104" t="s">
        <v>356</v>
      </c>
      <c r="H39" s="103">
        <v>663995.69</v>
      </c>
      <c r="I39" s="103">
        <v>6890.01</v>
      </c>
      <c r="J39" s="103">
        <v>483194.46</v>
      </c>
      <c r="K39" s="103">
        <v>30512.63</v>
      </c>
      <c r="L39" s="103">
        <v>143398.59</v>
      </c>
      <c r="M39" s="137">
        <f>SUM(K39:L39)</f>
        <v>173911.22</v>
      </c>
      <c r="O39" s="254">
        <f>H39-I39-J39</f>
        <v>173911.2199999999</v>
      </c>
      <c r="P39" s="254">
        <f>M39-O39</f>
        <v>0</v>
      </c>
    </row>
    <row r="40" spans="1:13" s="112" customFormat="1" ht="39.75" customHeight="1">
      <c r="A40" s="135" t="s">
        <v>357</v>
      </c>
      <c r="B40" s="113"/>
      <c r="C40" s="113"/>
      <c r="D40" s="113"/>
      <c r="E40" s="113"/>
      <c r="F40" s="113"/>
      <c r="G40" s="109"/>
      <c r="H40" s="111">
        <f aca="true" t="shared" si="11" ref="H40:M40">SUM(H41:H48)</f>
        <v>18300879.3</v>
      </c>
      <c r="I40" s="111">
        <f t="shared" si="11"/>
        <v>29254.089999999997</v>
      </c>
      <c r="J40" s="111">
        <f t="shared" si="11"/>
        <v>11593165.88</v>
      </c>
      <c r="K40" s="111">
        <f t="shared" si="11"/>
        <v>5876279.03</v>
      </c>
      <c r="L40" s="111">
        <f t="shared" si="11"/>
        <v>802180.2999999999</v>
      </c>
      <c r="M40" s="132">
        <f t="shared" si="11"/>
        <v>6678459.33</v>
      </c>
    </row>
    <row r="41" spans="1:16" s="1" customFormat="1" ht="30" customHeight="1">
      <c r="A41" s="136" t="s">
        <v>297</v>
      </c>
      <c r="B41" s="130" t="s">
        <v>647</v>
      </c>
      <c r="C41" s="130" t="s">
        <v>800</v>
      </c>
      <c r="D41" s="130" t="s">
        <v>811</v>
      </c>
      <c r="E41" s="101" t="s">
        <v>633</v>
      </c>
      <c r="F41" s="101" t="s">
        <v>595</v>
      </c>
      <c r="G41" s="102" t="s">
        <v>399</v>
      </c>
      <c r="H41" s="103">
        <v>9391924.22</v>
      </c>
      <c r="I41" s="103">
        <v>0</v>
      </c>
      <c r="J41" s="103">
        <v>7140078.3100000005</v>
      </c>
      <c r="K41" s="103">
        <v>1997990.41</v>
      </c>
      <c r="L41" s="103">
        <v>253855.5</v>
      </c>
      <c r="M41" s="137">
        <f aca="true" t="shared" si="12" ref="M41:M48">SUM(K41:L41)</f>
        <v>2251845.91</v>
      </c>
      <c r="O41" s="254">
        <f aca="true" t="shared" si="13" ref="O41:O48">H41-I41-J41</f>
        <v>2251845.91</v>
      </c>
      <c r="P41" s="254">
        <f aca="true" t="shared" si="14" ref="P41:P48">M41-O41</f>
        <v>0</v>
      </c>
    </row>
    <row r="42" spans="1:16" s="1" customFormat="1" ht="30" customHeight="1">
      <c r="A42" s="136" t="s">
        <v>297</v>
      </c>
      <c r="B42" s="130" t="s">
        <v>647</v>
      </c>
      <c r="C42" s="130" t="s">
        <v>800</v>
      </c>
      <c r="D42" s="130" t="s">
        <v>811</v>
      </c>
      <c r="E42" s="101" t="s">
        <v>216</v>
      </c>
      <c r="F42" s="101" t="s">
        <v>596</v>
      </c>
      <c r="G42" s="102" t="s">
        <v>400</v>
      </c>
      <c r="H42" s="103">
        <v>2283527.26</v>
      </c>
      <c r="I42" s="103">
        <v>0</v>
      </c>
      <c r="J42" s="103">
        <v>271635.54</v>
      </c>
      <c r="K42" s="103">
        <v>1952806.71</v>
      </c>
      <c r="L42" s="103">
        <v>59085.01</v>
      </c>
      <c r="M42" s="137">
        <f t="shared" si="12"/>
        <v>2011891.72</v>
      </c>
      <c r="O42" s="254">
        <f t="shared" si="13"/>
        <v>2011891.7199999997</v>
      </c>
      <c r="P42" s="254">
        <f t="shared" si="14"/>
        <v>0</v>
      </c>
    </row>
    <row r="43" spans="1:16" s="1" customFormat="1" ht="30" customHeight="1">
      <c r="A43" s="136" t="s">
        <v>297</v>
      </c>
      <c r="B43" s="130" t="s">
        <v>647</v>
      </c>
      <c r="C43" s="130" t="s">
        <v>800</v>
      </c>
      <c r="D43" s="130" t="s">
        <v>811</v>
      </c>
      <c r="E43" s="101" t="s">
        <v>634</v>
      </c>
      <c r="F43" s="101" t="s">
        <v>597</v>
      </c>
      <c r="G43" s="102" t="s">
        <v>401</v>
      </c>
      <c r="H43" s="103">
        <v>3706922.34</v>
      </c>
      <c r="I43" s="103">
        <v>49.42</v>
      </c>
      <c r="J43" s="103">
        <v>1719463.33</v>
      </c>
      <c r="K43" s="103">
        <v>1859484.74</v>
      </c>
      <c r="L43" s="103">
        <v>127924.85</v>
      </c>
      <c r="M43" s="137">
        <f t="shared" si="12"/>
        <v>1987409.59</v>
      </c>
      <c r="O43" s="254">
        <f t="shared" si="13"/>
        <v>1987409.5899999999</v>
      </c>
      <c r="P43" s="254">
        <f t="shared" si="14"/>
        <v>0</v>
      </c>
    </row>
    <row r="44" spans="1:16" s="1" customFormat="1" ht="30" customHeight="1">
      <c r="A44" s="136" t="s">
        <v>297</v>
      </c>
      <c r="B44" s="130" t="s">
        <v>647</v>
      </c>
      <c r="C44" s="130" t="s">
        <v>800</v>
      </c>
      <c r="D44" s="130" t="s">
        <v>811</v>
      </c>
      <c r="E44" s="101" t="s">
        <v>906</v>
      </c>
      <c r="F44" s="101" t="s">
        <v>598</v>
      </c>
      <c r="G44" s="102" t="s">
        <v>358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f t="shared" si="12"/>
        <v>0</v>
      </c>
      <c r="O44" s="254">
        <f t="shared" si="13"/>
        <v>0</v>
      </c>
      <c r="P44" s="254">
        <f t="shared" si="14"/>
        <v>0</v>
      </c>
    </row>
    <row r="45" spans="1:16" s="1" customFormat="1" ht="30" customHeight="1">
      <c r="A45" s="136" t="s">
        <v>297</v>
      </c>
      <c r="B45" s="130" t="s">
        <v>647</v>
      </c>
      <c r="C45" s="130" t="s">
        <v>800</v>
      </c>
      <c r="D45" s="130" t="s">
        <v>811</v>
      </c>
      <c r="E45" s="101" t="s">
        <v>890</v>
      </c>
      <c r="F45" s="101" t="s">
        <v>599</v>
      </c>
      <c r="G45" s="102" t="s">
        <v>402</v>
      </c>
      <c r="H45" s="103">
        <v>809269.67</v>
      </c>
      <c r="I45" s="103">
        <v>0</v>
      </c>
      <c r="J45" s="103">
        <v>541472.3</v>
      </c>
      <c r="K45" s="103">
        <v>59306.03</v>
      </c>
      <c r="L45" s="103">
        <v>208491.34</v>
      </c>
      <c r="M45" s="137">
        <f t="shared" si="12"/>
        <v>267797.37</v>
      </c>
      <c r="O45" s="254">
        <f t="shared" si="13"/>
        <v>267797.37</v>
      </c>
      <c r="P45" s="254">
        <f t="shared" si="14"/>
        <v>0</v>
      </c>
    </row>
    <row r="46" spans="1:16" s="1" customFormat="1" ht="30" customHeight="1">
      <c r="A46" s="136" t="s">
        <v>297</v>
      </c>
      <c r="B46" s="130" t="s">
        <v>647</v>
      </c>
      <c r="C46" s="130" t="s">
        <v>800</v>
      </c>
      <c r="D46" s="130" t="s">
        <v>811</v>
      </c>
      <c r="E46" s="101" t="s">
        <v>643</v>
      </c>
      <c r="F46" s="101" t="s">
        <v>600</v>
      </c>
      <c r="G46" s="102" t="s">
        <v>359</v>
      </c>
      <c r="H46" s="103">
        <v>384533.17</v>
      </c>
      <c r="I46" s="103">
        <v>22944.98</v>
      </c>
      <c r="J46" s="103">
        <v>320930.35</v>
      </c>
      <c r="K46" s="103">
        <v>6691.14</v>
      </c>
      <c r="L46" s="103">
        <v>33966.7</v>
      </c>
      <c r="M46" s="137">
        <f t="shared" si="12"/>
        <v>40657.84</v>
      </c>
      <c r="O46" s="254">
        <f t="shared" si="13"/>
        <v>40657.840000000026</v>
      </c>
      <c r="P46" s="254">
        <f t="shared" si="14"/>
        <v>0</v>
      </c>
    </row>
    <row r="47" spans="1:16" s="1" customFormat="1" ht="30" customHeight="1">
      <c r="A47" s="136" t="s">
        <v>297</v>
      </c>
      <c r="B47" s="130" t="s">
        <v>647</v>
      </c>
      <c r="C47" s="130" t="s">
        <v>800</v>
      </c>
      <c r="D47" s="130" t="s">
        <v>904</v>
      </c>
      <c r="E47" s="101" t="s">
        <v>169</v>
      </c>
      <c r="F47" s="101" t="s">
        <v>601</v>
      </c>
      <c r="G47" s="104" t="s">
        <v>360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f t="shared" si="12"/>
        <v>0</v>
      </c>
      <c r="O47" s="254">
        <f t="shared" si="13"/>
        <v>0</v>
      </c>
      <c r="P47" s="254">
        <f t="shared" si="14"/>
        <v>0</v>
      </c>
    </row>
    <row r="48" spans="1:16" s="1" customFormat="1" ht="30" customHeight="1">
      <c r="A48" s="136" t="s">
        <v>297</v>
      </c>
      <c r="B48" s="130" t="s">
        <v>675</v>
      </c>
      <c r="C48" s="130" t="s">
        <v>800</v>
      </c>
      <c r="D48" s="130" t="s">
        <v>905</v>
      </c>
      <c r="E48" s="101" t="s">
        <v>889</v>
      </c>
      <c r="F48" s="101" t="s">
        <v>602</v>
      </c>
      <c r="G48" s="105" t="s">
        <v>361</v>
      </c>
      <c r="H48" s="103">
        <v>283424.96</v>
      </c>
      <c r="I48" s="103">
        <v>6259.18</v>
      </c>
      <c r="J48" s="103">
        <v>158308.88</v>
      </c>
      <c r="K48" s="103">
        <v>0</v>
      </c>
      <c r="L48" s="103">
        <v>118856.9</v>
      </c>
      <c r="M48" s="137">
        <f t="shared" si="12"/>
        <v>118856.9</v>
      </c>
      <c r="O48" s="254">
        <f t="shared" si="13"/>
        <v>118856.90000000002</v>
      </c>
      <c r="P48" s="254">
        <f t="shared" si="14"/>
        <v>0</v>
      </c>
    </row>
    <row r="49" spans="1:13" s="112" customFormat="1" ht="39.75" customHeight="1">
      <c r="A49" s="135" t="s">
        <v>362</v>
      </c>
      <c r="B49" s="113"/>
      <c r="C49" s="113"/>
      <c r="D49" s="113"/>
      <c r="E49" s="113"/>
      <c r="F49" s="113"/>
      <c r="G49" s="109"/>
      <c r="H49" s="111">
        <f aca="true" t="shared" si="15" ref="H49:M49">SUM(H50)</f>
        <v>8189200</v>
      </c>
      <c r="I49" s="111">
        <f t="shared" si="15"/>
        <v>0</v>
      </c>
      <c r="J49" s="111">
        <f t="shared" si="15"/>
        <v>4661264.61</v>
      </c>
      <c r="K49" s="111">
        <f t="shared" si="15"/>
        <v>790051.28</v>
      </c>
      <c r="L49" s="111">
        <f t="shared" si="15"/>
        <v>2737883.61</v>
      </c>
      <c r="M49" s="132">
        <f t="shared" si="15"/>
        <v>3527934.8899999997</v>
      </c>
    </row>
    <row r="50" spans="1:16" s="1" customFormat="1" ht="30" customHeight="1">
      <c r="A50" s="136" t="s">
        <v>297</v>
      </c>
      <c r="B50" s="130" t="s">
        <v>647</v>
      </c>
      <c r="C50" s="130" t="s">
        <v>809</v>
      </c>
      <c r="D50" s="130" t="s">
        <v>810</v>
      </c>
      <c r="E50" s="101" t="s">
        <v>889</v>
      </c>
      <c r="F50" s="101" t="s">
        <v>603</v>
      </c>
      <c r="G50" s="104" t="s">
        <v>760</v>
      </c>
      <c r="H50" s="103">
        <v>8189200</v>
      </c>
      <c r="I50" s="103">
        <v>0</v>
      </c>
      <c r="J50" s="103">
        <v>4661264.61</v>
      </c>
      <c r="K50" s="103">
        <v>790051.28</v>
      </c>
      <c r="L50" s="103">
        <v>2737883.61</v>
      </c>
      <c r="M50" s="137">
        <f>SUM(K50:L50)</f>
        <v>3527934.8899999997</v>
      </c>
      <c r="O50" s="254">
        <f>H50-I50-J50</f>
        <v>3527935.3899999997</v>
      </c>
      <c r="P50" s="254">
        <f>M50-O50</f>
        <v>-0.5</v>
      </c>
    </row>
    <row r="51" spans="1:13" s="112" customFormat="1" ht="39.75" customHeight="1">
      <c r="A51" s="135" t="s">
        <v>761</v>
      </c>
      <c r="B51" s="113"/>
      <c r="C51" s="113"/>
      <c r="D51" s="113"/>
      <c r="E51" s="113"/>
      <c r="F51" s="113"/>
      <c r="G51" s="109"/>
      <c r="H51" s="111">
        <f aca="true" t="shared" si="16" ref="H51:M51">SUM(H52)</f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32">
        <f t="shared" si="16"/>
        <v>0</v>
      </c>
    </row>
    <row r="52" spans="1:16" s="1" customFormat="1" ht="30" customHeight="1">
      <c r="A52" s="136" t="s">
        <v>297</v>
      </c>
      <c r="B52" s="130" t="s">
        <v>647</v>
      </c>
      <c r="C52" s="130" t="s">
        <v>800</v>
      </c>
      <c r="D52" s="130" t="s">
        <v>811</v>
      </c>
      <c r="E52" s="101" t="s">
        <v>907</v>
      </c>
      <c r="F52" s="101" t="s">
        <v>604</v>
      </c>
      <c r="G52" s="102" t="s">
        <v>762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f>SUM(K52:L52)</f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523</v>
      </c>
      <c r="B53" s="113"/>
      <c r="C53" s="113"/>
      <c r="D53" s="113"/>
      <c r="E53" s="113"/>
      <c r="F53" s="113"/>
      <c r="G53" s="109"/>
      <c r="H53" s="111">
        <f aca="true" t="shared" si="17" ref="H53:M53">SUM(H54)</f>
        <v>27111115</v>
      </c>
      <c r="I53" s="111">
        <f t="shared" si="17"/>
        <v>0</v>
      </c>
      <c r="J53" s="111">
        <f t="shared" si="17"/>
        <v>27111115</v>
      </c>
      <c r="K53" s="111">
        <f t="shared" si="17"/>
        <v>0</v>
      </c>
      <c r="L53" s="111">
        <f t="shared" si="17"/>
        <v>0</v>
      </c>
      <c r="M53" s="132">
        <f t="shared" si="17"/>
        <v>0</v>
      </c>
    </row>
    <row r="54" spans="1:16" s="1" customFormat="1" ht="30" customHeight="1">
      <c r="A54" s="136" t="s">
        <v>297</v>
      </c>
      <c r="B54" s="130" t="s">
        <v>647</v>
      </c>
      <c r="C54" s="130" t="s">
        <v>800</v>
      </c>
      <c r="D54" s="130" t="s">
        <v>908</v>
      </c>
      <c r="E54" s="101" t="s">
        <v>217</v>
      </c>
      <c r="F54" s="101" t="s">
        <v>605</v>
      </c>
      <c r="G54" s="104" t="s">
        <v>524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f>SUM(K54:L54)</f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525</v>
      </c>
      <c r="B55" s="113"/>
      <c r="C55" s="113"/>
      <c r="D55" s="113"/>
      <c r="E55" s="113"/>
      <c r="F55" s="113"/>
      <c r="G55" s="109"/>
      <c r="H55" s="111">
        <f aca="true" t="shared" si="18" ref="H55:M55">SUM(H56:H60)</f>
        <v>14194863.62</v>
      </c>
      <c r="I55" s="111">
        <f t="shared" si="18"/>
        <v>0</v>
      </c>
      <c r="J55" s="111">
        <f t="shared" si="18"/>
        <v>6072504.9399999995</v>
      </c>
      <c r="K55" s="111">
        <f t="shared" si="18"/>
        <v>824000</v>
      </c>
      <c r="L55" s="111">
        <f t="shared" si="18"/>
        <v>7298358.68</v>
      </c>
      <c r="M55" s="132">
        <f t="shared" si="18"/>
        <v>8122358.68</v>
      </c>
    </row>
    <row r="56" spans="1:16" s="1" customFormat="1" ht="30" customHeight="1">
      <c r="A56" s="136" t="s">
        <v>297</v>
      </c>
      <c r="B56" s="130" t="s">
        <v>909</v>
      </c>
      <c r="C56" s="130" t="s">
        <v>893</v>
      </c>
      <c r="D56" s="130" t="s">
        <v>911</v>
      </c>
      <c r="E56" s="101" t="s">
        <v>217</v>
      </c>
      <c r="F56" s="101" t="s">
        <v>606</v>
      </c>
      <c r="G56" s="105" t="s">
        <v>526</v>
      </c>
      <c r="H56" s="103">
        <v>5066496</v>
      </c>
      <c r="I56" s="103">
        <v>0</v>
      </c>
      <c r="J56" s="103">
        <v>1945496</v>
      </c>
      <c r="K56" s="103">
        <v>0</v>
      </c>
      <c r="L56" s="103">
        <v>3121000</v>
      </c>
      <c r="M56" s="137">
        <f>SUM(K56:L56)</f>
        <v>3121000</v>
      </c>
      <c r="O56" s="254">
        <f>H56-I56-J56</f>
        <v>3121000</v>
      </c>
      <c r="P56" s="254">
        <f>M56-O56</f>
        <v>0</v>
      </c>
    </row>
    <row r="57" spans="1:16" s="1" customFormat="1" ht="30" customHeight="1">
      <c r="A57" s="136" t="s">
        <v>297</v>
      </c>
      <c r="B57" s="130" t="s">
        <v>157</v>
      </c>
      <c r="C57" s="130" t="s">
        <v>660</v>
      </c>
      <c r="D57" s="130" t="s">
        <v>912</v>
      </c>
      <c r="E57" s="101" t="s">
        <v>217</v>
      </c>
      <c r="F57" s="101" t="s">
        <v>607</v>
      </c>
      <c r="G57" s="105" t="s">
        <v>527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f>SUM(K57:L57)</f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297</v>
      </c>
      <c r="B58" s="130" t="s">
        <v>157</v>
      </c>
      <c r="C58" s="130" t="s">
        <v>159</v>
      </c>
      <c r="D58" s="130" t="s">
        <v>913</v>
      </c>
      <c r="E58" s="101" t="s">
        <v>217</v>
      </c>
      <c r="F58" s="101" t="s">
        <v>608</v>
      </c>
      <c r="G58" s="105" t="s">
        <v>936</v>
      </c>
      <c r="H58" s="103">
        <v>7461560.61</v>
      </c>
      <c r="I58" s="103">
        <v>0</v>
      </c>
      <c r="J58" s="103">
        <v>3997401.93</v>
      </c>
      <c r="K58" s="103">
        <v>0</v>
      </c>
      <c r="L58" s="103">
        <v>3464158.68</v>
      </c>
      <c r="M58" s="137">
        <f>SUM(K58:L58)</f>
        <v>3464158.68</v>
      </c>
      <c r="O58" s="254">
        <f>H58-I58-J58</f>
        <v>3464158.68</v>
      </c>
      <c r="P58" s="254">
        <f>M58-O58</f>
        <v>0</v>
      </c>
    </row>
    <row r="59" spans="1:16" s="1" customFormat="1" ht="30" customHeight="1">
      <c r="A59" s="136" t="s">
        <v>297</v>
      </c>
      <c r="B59" s="130" t="s">
        <v>157</v>
      </c>
      <c r="C59" s="130" t="s">
        <v>812</v>
      </c>
      <c r="D59" s="130" t="s">
        <v>228</v>
      </c>
      <c r="E59" s="101" t="s">
        <v>217</v>
      </c>
      <c r="F59" s="101" t="s">
        <v>609</v>
      </c>
      <c r="G59" s="105" t="s">
        <v>528</v>
      </c>
      <c r="H59" s="103">
        <v>1607200</v>
      </c>
      <c r="I59" s="103">
        <v>0</v>
      </c>
      <c r="J59" s="103">
        <v>70000</v>
      </c>
      <c r="K59" s="103">
        <v>824000</v>
      </c>
      <c r="L59" s="103">
        <v>713200</v>
      </c>
      <c r="M59" s="137">
        <f>SUM(K59:L59)</f>
        <v>1537200</v>
      </c>
      <c r="O59" s="254">
        <f>H59-I59-J59</f>
        <v>1537200</v>
      </c>
      <c r="P59" s="254">
        <f>M59-O59</f>
        <v>0</v>
      </c>
    </row>
    <row r="60" spans="1:16" s="1" customFormat="1" ht="30" customHeight="1">
      <c r="A60" s="136" t="s">
        <v>297</v>
      </c>
      <c r="B60" s="130" t="s">
        <v>157</v>
      </c>
      <c r="C60" s="130" t="s">
        <v>910</v>
      </c>
      <c r="D60" s="130" t="s">
        <v>229</v>
      </c>
      <c r="E60" s="101" t="s">
        <v>217</v>
      </c>
      <c r="F60" s="101" t="s">
        <v>610</v>
      </c>
      <c r="G60" s="105" t="s">
        <v>529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f>SUM(K60:L60)</f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530</v>
      </c>
      <c r="B61" s="113"/>
      <c r="C61" s="113"/>
      <c r="D61" s="113"/>
      <c r="E61" s="113"/>
      <c r="F61" s="113"/>
      <c r="G61" s="109"/>
      <c r="H61" s="111">
        <f aca="true" t="shared" si="19" ref="H61:M61">SUM(H62)</f>
        <v>183502.49</v>
      </c>
      <c r="I61" s="111">
        <f t="shared" si="19"/>
        <v>0</v>
      </c>
      <c r="J61" s="111">
        <f t="shared" si="19"/>
        <v>5679.98</v>
      </c>
      <c r="K61" s="111">
        <f t="shared" si="19"/>
        <v>52333.08</v>
      </c>
      <c r="L61" s="111">
        <f t="shared" si="19"/>
        <v>125489.43</v>
      </c>
      <c r="M61" s="132">
        <f t="shared" si="19"/>
        <v>177822.51</v>
      </c>
    </row>
    <row r="62" spans="1:16" s="1" customFormat="1" ht="30" customHeight="1">
      <c r="A62" s="136" t="s">
        <v>297</v>
      </c>
      <c r="B62" s="130" t="s">
        <v>165</v>
      </c>
      <c r="C62" s="130" t="s">
        <v>230</v>
      </c>
      <c r="D62" s="130" t="s">
        <v>231</v>
      </c>
      <c r="E62" s="101" t="s">
        <v>217</v>
      </c>
      <c r="F62" s="101" t="s">
        <v>611</v>
      </c>
      <c r="G62" s="104" t="s">
        <v>531</v>
      </c>
      <c r="H62" s="103">
        <v>183502.49</v>
      </c>
      <c r="I62" s="103">
        <v>0</v>
      </c>
      <c r="J62" s="103">
        <v>5679.98</v>
      </c>
      <c r="K62" s="103">
        <v>52333.08</v>
      </c>
      <c r="L62" s="103">
        <v>125489.43</v>
      </c>
      <c r="M62" s="137">
        <f>SUM(K62:L62)</f>
        <v>177822.51</v>
      </c>
      <c r="O62" s="254">
        <f>H62-I62-J62</f>
        <v>177822.50999999998</v>
      </c>
      <c r="P62" s="254">
        <f>M62-O62</f>
        <v>0</v>
      </c>
    </row>
    <row r="63" spans="1:13" s="112" customFormat="1" ht="39.75" customHeight="1">
      <c r="A63" s="135" t="s">
        <v>532</v>
      </c>
      <c r="B63" s="113"/>
      <c r="C63" s="113"/>
      <c r="D63" s="113"/>
      <c r="E63" s="113"/>
      <c r="F63" s="113"/>
      <c r="G63" s="109"/>
      <c r="H63" s="111">
        <f aca="true" t="shared" si="20" ref="H63:M63">SUM(H64:H65)</f>
        <v>21303916.11</v>
      </c>
      <c r="I63" s="111">
        <f t="shared" si="20"/>
        <v>0</v>
      </c>
      <c r="J63" s="111">
        <f t="shared" si="20"/>
        <v>0</v>
      </c>
      <c r="K63" s="111">
        <f t="shared" si="20"/>
        <v>8043768.65</v>
      </c>
      <c r="L63" s="111">
        <f t="shared" si="20"/>
        <v>13260147.46</v>
      </c>
      <c r="M63" s="132">
        <f t="shared" si="20"/>
        <v>21303916.11</v>
      </c>
    </row>
    <row r="64" spans="1:16" s="1" customFormat="1" ht="30" customHeight="1">
      <c r="A64" s="136" t="s">
        <v>297</v>
      </c>
      <c r="B64" s="130" t="s">
        <v>647</v>
      </c>
      <c r="C64" s="130" t="s">
        <v>634</v>
      </c>
      <c r="D64" s="130" t="s">
        <v>232</v>
      </c>
      <c r="E64" s="101"/>
      <c r="F64" s="101" t="s">
        <v>62</v>
      </c>
      <c r="G64" s="104" t="s">
        <v>533</v>
      </c>
      <c r="H64" s="103">
        <v>10658205.790000001</v>
      </c>
      <c r="I64" s="103">
        <v>0</v>
      </c>
      <c r="J64" s="103">
        <v>0</v>
      </c>
      <c r="K64" s="103">
        <v>4871942.44</v>
      </c>
      <c r="L64" s="103">
        <v>5786263.35</v>
      </c>
      <c r="M64" s="137">
        <f>SUM(K64:L64)</f>
        <v>10658205.79</v>
      </c>
      <c r="O64" s="254">
        <f>H64-I64-J64</f>
        <v>10658205.790000001</v>
      </c>
      <c r="P64" s="254">
        <f>M64-O64</f>
        <v>0</v>
      </c>
    </row>
    <row r="65" spans="1:16" s="1" customFormat="1" ht="30" customHeight="1">
      <c r="A65" s="136" t="s">
        <v>297</v>
      </c>
      <c r="B65" s="130" t="s">
        <v>647</v>
      </c>
      <c r="C65" s="130" t="s">
        <v>634</v>
      </c>
      <c r="D65" s="130" t="s">
        <v>233</v>
      </c>
      <c r="E65" s="101"/>
      <c r="F65" s="101" t="s">
        <v>63</v>
      </c>
      <c r="G65" s="104" t="s">
        <v>534</v>
      </c>
      <c r="H65" s="103">
        <v>10645710.32</v>
      </c>
      <c r="I65" s="103">
        <v>0</v>
      </c>
      <c r="J65" s="103">
        <v>0</v>
      </c>
      <c r="K65" s="103">
        <v>3171826.21</v>
      </c>
      <c r="L65" s="103">
        <v>7473884.11</v>
      </c>
      <c r="M65" s="137">
        <f>SUM(K65:L65)</f>
        <v>10645710.32</v>
      </c>
      <c r="O65" s="254">
        <f>H65-I65-J65</f>
        <v>10645710.32</v>
      </c>
      <c r="P65" s="254">
        <f>M65-O65</f>
        <v>0</v>
      </c>
    </row>
    <row r="66" spans="1:13" s="112" customFormat="1" ht="39.75" customHeight="1">
      <c r="A66" s="135" t="s">
        <v>325</v>
      </c>
      <c r="B66" s="113"/>
      <c r="C66" s="113"/>
      <c r="D66" s="113"/>
      <c r="E66" s="113"/>
      <c r="F66" s="113"/>
      <c r="G66" s="109"/>
      <c r="H66" s="111">
        <f aca="true" t="shared" si="21" ref="H66:M66">SUM(H67)</f>
        <v>14321708.729999999</v>
      </c>
      <c r="I66" s="111">
        <f t="shared" si="21"/>
        <v>0</v>
      </c>
      <c r="J66" s="111">
        <f t="shared" si="21"/>
        <v>13395937.72</v>
      </c>
      <c r="K66" s="111">
        <f t="shared" si="21"/>
        <v>0</v>
      </c>
      <c r="L66" s="111">
        <f t="shared" si="21"/>
        <v>925771.01</v>
      </c>
      <c r="M66" s="132">
        <f t="shared" si="21"/>
        <v>925771.01</v>
      </c>
    </row>
    <row r="67" spans="1:16" s="1" customFormat="1" ht="30" customHeight="1">
      <c r="A67" s="136" t="s">
        <v>297</v>
      </c>
      <c r="B67" s="130" t="s">
        <v>659</v>
      </c>
      <c r="C67" s="130" t="s">
        <v>159</v>
      </c>
      <c r="D67" s="130" t="s">
        <v>855</v>
      </c>
      <c r="E67" s="101"/>
      <c r="F67" s="101" t="s">
        <v>855</v>
      </c>
      <c r="G67" s="104" t="s">
        <v>326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f>SUM(K67:L67)</f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327</v>
      </c>
      <c r="B68" s="113"/>
      <c r="C68" s="113"/>
      <c r="D68" s="113"/>
      <c r="E68" s="113"/>
      <c r="F68" s="113"/>
      <c r="G68" s="109"/>
      <c r="H68" s="111">
        <f aca="true" t="shared" si="22" ref="H68:M68">SUM(H69:H75)</f>
        <v>29976377.960000005</v>
      </c>
      <c r="I68" s="111">
        <f t="shared" si="22"/>
        <v>0</v>
      </c>
      <c r="J68" s="111">
        <f t="shared" si="22"/>
        <v>4437788.75</v>
      </c>
      <c r="K68" s="111">
        <f t="shared" si="22"/>
        <v>10020516.95</v>
      </c>
      <c r="L68" s="111">
        <f t="shared" si="22"/>
        <v>15518072.76</v>
      </c>
      <c r="M68" s="132">
        <f t="shared" si="22"/>
        <v>25538589.710000005</v>
      </c>
    </row>
    <row r="69" spans="1:16" s="1" customFormat="1" ht="30" customHeight="1">
      <c r="A69" s="136" t="s">
        <v>297</v>
      </c>
      <c r="B69" s="130" t="s">
        <v>168</v>
      </c>
      <c r="C69" s="130" t="s">
        <v>809</v>
      </c>
      <c r="D69" s="130" t="s">
        <v>856</v>
      </c>
      <c r="E69" s="101" t="s">
        <v>217</v>
      </c>
      <c r="F69" s="101" t="s">
        <v>612</v>
      </c>
      <c r="G69" s="104" t="s">
        <v>258</v>
      </c>
      <c r="H69" s="103">
        <v>806574.88</v>
      </c>
      <c r="I69" s="103">
        <v>0</v>
      </c>
      <c r="J69" s="103">
        <v>406564.27</v>
      </c>
      <c r="K69" s="103">
        <v>266899.77</v>
      </c>
      <c r="L69" s="103">
        <v>133110.98</v>
      </c>
      <c r="M69" s="137">
        <f aca="true" t="shared" si="23" ref="M69:M75">SUM(K69:L69)</f>
        <v>400010.75</v>
      </c>
      <c r="O69" s="254">
        <f aca="true" t="shared" si="24" ref="O69:O75">H69-I69-J69</f>
        <v>400010.61</v>
      </c>
      <c r="P69" s="254">
        <f aca="true" t="shared" si="25" ref="P69:P75">M69-O69</f>
        <v>0.14000000001396984</v>
      </c>
    </row>
    <row r="70" spans="1:16" s="1" customFormat="1" ht="30" customHeight="1">
      <c r="A70" s="136" t="s">
        <v>297</v>
      </c>
      <c r="B70" s="130" t="s">
        <v>157</v>
      </c>
      <c r="C70" s="130" t="s">
        <v>809</v>
      </c>
      <c r="D70" s="130" t="s">
        <v>857</v>
      </c>
      <c r="E70" s="101" t="s">
        <v>217</v>
      </c>
      <c r="F70" s="101" t="s">
        <v>613</v>
      </c>
      <c r="G70" s="104" t="s">
        <v>259</v>
      </c>
      <c r="H70" s="103">
        <v>2421645.47</v>
      </c>
      <c r="I70" s="103">
        <v>0</v>
      </c>
      <c r="J70" s="103">
        <v>1713593.83</v>
      </c>
      <c r="K70" s="103">
        <v>415812.96</v>
      </c>
      <c r="L70" s="103">
        <v>292238.68</v>
      </c>
      <c r="M70" s="137">
        <f t="shared" si="23"/>
        <v>708051.64</v>
      </c>
      <c r="O70" s="254">
        <f t="shared" si="24"/>
        <v>708051.6400000001</v>
      </c>
      <c r="P70" s="254">
        <f t="shared" si="25"/>
        <v>0</v>
      </c>
    </row>
    <row r="71" spans="1:16" s="1" customFormat="1" ht="30" customHeight="1">
      <c r="A71" s="136" t="s">
        <v>297</v>
      </c>
      <c r="B71" s="130" t="s">
        <v>647</v>
      </c>
      <c r="C71" s="130" t="s">
        <v>809</v>
      </c>
      <c r="D71" s="130" t="s">
        <v>858</v>
      </c>
      <c r="E71" s="101" t="s">
        <v>217</v>
      </c>
      <c r="F71" s="101" t="s">
        <v>614</v>
      </c>
      <c r="G71" s="104" t="s">
        <v>260</v>
      </c>
      <c r="H71" s="103">
        <v>15869285.72</v>
      </c>
      <c r="I71" s="103">
        <v>0</v>
      </c>
      <c r="J71" s="103">
        <v>1529937.58</v>
      </c>
      <c r="K71" s="103">
        <v>351917.22</v>
      </c>
      <c r="L71" s="103">
        <v>13987431.42</v>
      </c>
      <c r="M71" s="137">
        <f t="shared" si="23"/>
        <v>14339348.64</v>
      </c>
      <c r="O71" s="254">
        <f t="shared" si="24"/>
        <v>14339348.14</v>
      </c>
      <c r="P71" s="254">
        <f t="shared" si="25"/>
        <v>0.5</v>
      </c>
    </row>
    <row r="72" spans="1:16" s="1" customFormat="1" ht="30" customHeight="1">
      <c r="A72" s="136" t="s">
        <v>297</v>
      </c>
      <c r="B72" s="130" t="s">
        <v>227</v>
      </c>
      <c r="C72" s="130" t="s">
        <v>809</v>
      </c>
      <c r="D72" s="130" t="s">
        <v>859</v>
      </c>
      <c r="E72" s="101" t="s">
        <v>217</v>
      </c>
      <c r="F72" s="101" t="s">
        <v>615</v>
      </c>
      <c r="G72" s="104" t="s">
        <v>261</v>
      </c>
      <c r="H72" s="103">
        <v>9644912.63</v>
      </c>
      <c r="I72" s="103">
        <v>0</v>
      </c>
      <c r="J72" s="103">
        <v>451192.31</v>
      </c>
      <c r="K72" s="103">
        <v>8577116.45</v>
      </c>
      <c r="L72" s="103">
        <v>616603.87</v>
      </c>
      <c r="M72" s="137">
        <f t="shared" si="23"/>
        <v>9193720.319999998</v>
      </c>
      <c r="O72" s="254">
        <f t="shared" si="24"/>
        <v>9193720.32</v>
      </c>
      <c r="P72" s="254">
        <f t="shared" si="25"/>
        <v>0</v>
      </c>
    </row>
    <row r="73" spans="1:16" s="1" customFormat="1" ht="30" customHeight="1">
      <c r="A73" s="136" t="s">
        <v>297</v>
      </c>
      <c r="B73" s="130" t="s">
        <v>675</v>
      </c>
      <c r="C73" s="130" t="s">
        <v>809</v>
      </c>
      <c r="D73" s="130" t="s">
        <v>860</v>
      </c>
      <c r="E73" s="101" t="s">
        <v>889</v>
      </c>
      <c r="F73" s="101" t="s">
        <v>616</v>
      </c>
      <c r="G73" s="104" t="s">
        <v>262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f t="shared" si="23"/>
        <v>0</v>
      </c>
      <c r="O73" s="254">
        <f t="shared" si="24"/>
        <v>0</v>
      </c>
      <c r="P73" s="254">
        <f t="shared" si="25"/>
        <v>0</v>
      </c>
    </row>
    <row r="74" spans="1:16" s="1" customFormat="1" ht="30" customHeight="1">
      <c r="A74" s="136" t="s">
        <v>297</v>
      </c>
      <c r="B74" s="130" t="s">
        <v>203</v>
      </c>
      <c r="C74" s="130" t="s">
        <v>809</v>
      </c>
      <c r="D74" s="130" t="s">
        <v>861</v>
      </c>
      <c r="E74" s="101" t="s">
        <v>217</v>
      </c>
      <c r="F74" s="101" t="s">
        <v>617</v>
      </c>
      <c r="G74" s="104" t="s">
        <v>263</v>
      </c>
      <c r="H74" s="103">
        <v>1233062.09</v>
      </c>
      <c r="I74" s="103">
        <v>0</v>
      </c>
      <c r="J74" s="103">
        <v>336150.76</v>
      </c>
      <c r="K74" s="103">
        <v>408770.55</v>
      </c>
      <c r="L74" s="103">
        <v>488140.64</v>
      </c>
      <c r="M74" s="137">
        <f t="shared" si="23"/>
        <v>896911.19</v>
      </c>
      <c r="O74" s="254">
        <f t="shared" si="24"/>
        <v>896911.3300000001</v>
      </c>
      <c r="P74" s="254">
        <f t="shared" si="25"/>
        <v>-0.14000000013038516</v>
      </c>
    </row>
    <row r="75" spans="1:16" s="1" customFormat="1" ht="30" customHeight="1">
      <c r="A75" s="136" t="s">
        <v>297</v>
      </c>
      <c r="B75" s="130" t="s">
        <v>677</v>
      </c>
      <c r="C75" s="130" t="s">
        <v>809</v>
      </c>
      <c r="D75" s="130" t="s">
        <v>862</v>
      </c>
      <c r="E75" s="101" t="s">
        <v>217</v>
      </c>
      <c r="F75" s="101" t="s">
        <v>618</v>
      </c>
      <c r="G75" s="104" t="s">
        <v>264</v>
      </c>
      <c r="H75" s="103">
        <v>897.17</v>
      </c>
      <c r="I75" s="103">
        <v>0</v>
      </c>
      <c r="J75" s="103">
        <v>350</v>
      </c>
      <c r="K75" s="103">
        <v>0</v>
      </c>
      <c r="L75" s="103">
        <v>547.17</v>
      </c>
      <c r="M75" s="137">
        <f t="shared" si="23"/>
        <v>547.17</v>
      </c>
      <c r="O75" s="254">
        <f t="shared" si="24"/>
        <v>547.17</v>
      </c>
      <c r="P75" s="254">
        <f t="shared" si="25"/>
        <v>0</v>
      </c>
    </row>
    <row r="76" spans="1:13" s="112" customFormat="1" ht="39.75" customHeight="1">
      <c r="A76" s="135" t="s">
        <v>265</v>
      </c>
      <c r="B76" s="113"/>
      <c r="C76" s="113"/>
      <c r="D76" s="113"/>
      <c r="E76" s="113"/>
      <c r="F76" s="113"/>
      <c r="G76" s="109"/>
      <c r="H76" s="111">
        <f aca="true" t="shared" si="26" ref="H76:M76">SUM(H77:H124)</f>
        <v>23658646.720000006</v>
      </c>
      <c r="I76" s="111">
        <f t="shared" si="26"/>
        <v>14109.56</v>
      </c>
      <c r="J76" s="111">
        <f t="shared" si="26"/>
        <v>4062377.3200000003</v>
      </c>
      <c r="K76" s="111">
        <f t="shared" si="26"/>
        <v>11177920.68</v>
      </c>
      <c r="L76" s="111">
        <f t="shared" si="26"/>
        <v>8404239.16</v>
      </c>
      <c r="M76" s="132">
        <f t="shared" si="26"/>
        <v>19582159.84</v>
      </c>
    </row>
    <row r="77" spans="1:16" s="1" customFormat="1" ht="30" customHeight="1">
      <c r="A77" s="136" t="s">
        <v>297</v>
      </c>
      <c r="B77" s="130" t="s">
        <v>300</v>
      </c>
      <c r="C77" s="130" t="s">
        <v>230</v>
      </c>
      <c r="D77" s="130" t="s">
        <v>831</v>
      </c>
      <c r="E77" s="101" t="s">
        <v>217</v>
      </c>
      <c r="F77" s="101" t="s">
        <v>619</v>
      </c>
      <c r="G77" s="105" t="s">
        <v>266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f aca="true" t="shared" si="27" ref="M77:M124">SUM(K77:L77)</f>
        <v>0</v>
      </c>
      <c r="O77" s="254">
        <f aca="true" t="shared" si="28" ref="O77:O124">H77-I77-J77</f>
        <v>0</v>
      </c>
      <c r="P77" s="254">
        <f aca="true" t="shared" si="29" ref="P77:P124">M77-O77</f>
        <v>0</v>
      </c>
    </row>
    <row r="78" spans="1:16" s="1" customFormat="1" ht="30" customHeight="1">
      <c r="A78" s="136" t="s">
        <v>297</v>
      </c>
      <c r="B78" s="130" t="s">
        <v>300</v>
      </c>
      <c r="C78" s="130" t="s">
        <v>230</v>
      </c>
      <c r="D78" s="130" t="s">
        <v>832</v>
      </c>
      <c r="E78" s="101" t="s">
        <v>217</v>
      </c>
      <c r="F78" s="101" t="s">
        <v>620</v>
      </c>
      <c r="G78" s="104" t="s">
        <v>267</v>
      </c>
      <c r="H78" s="103">
        <v>200000</v>
      </c>
      <c r="I78" s="103">
        <v>0</v>
      </c>
      <c r="J78" s="103">
        <v>0</v>
      </c>
      <c r="K78" s="103">
        <v>200000</v>
      </c>
      <c r="L78" s="103">
        <v>0</v>
      </c>
      <c r="M78" s="137">
        <f t="shared" si="27"/>
        <v>200000</v>
      </c>
      <c r="O78" s="254">
        <f t="shared" si="28"/>
        <v>200000</v>
      </c>
      <c r="P78" s="254">
        <f t="shared" si="29"/>
        <v>0</v>
      </c>
    </row>
    <row r="79" spans="1:16" s="1" customFormat="1" ht="30" customHeight="1">
      <c r="A79" s="136" t="s">
        <v>297</v>
      </c>
      <c r="B79" s="130" t="s">
        <v>863</v>
      </c>
      <c r="C79" s="130" t="s">
        <v>803</v>
      </c>
      <c r="D79" s="130" t="s">
        <v>833</v>
      </c>
      <c r="E79" s="101" t="s">
        <v>217</v>
      </c>
      <c r="F79" s="101" t="s">
        <v>621</v>
      </c>
      <c r="G79" s="105" t="s">
        <v>268</v>
      </c>
      <c r="H79" s="103">
        <v>1034012.67</v>
      </c>
      <c r="I79" s="103">
        <v>786.66</v>
      </c>
      <c r="J79" s="103">
        <v>397699.94</v>
      </c>
      <c r="K79" s="103">
        <v>441679.78</v>
      </c>
      <c r="L79" s="103">
        <v>193846.29</v>
      </c>
      <c r="M79" s="137">
        <f t="shared" si="27"/>
        <v>635526.0700000001</v>
      </c>
      <c r="O79" s="254">
        <f t="shared" si="28"/>
        <v>635526.0700000001</v>
      </c>
      <c r="P79" s="254">
        <f t="shared" si="29"/>
        <v>0</v>
      </c>
    </row>
    <row r="80" spans="1:16" s="1" customFormat="1" ht="30" customHeight="1">
      <c r="A80" s="136" t="s">
        <v>297</v>
      </c>
      <c r="B80" s="130" t="s">
        <v>165</v>
      </c>
      <c r="C80" s="130" t="s">
        <v>230</v>
      </c>
      <c r="D80" s="130" t="s">
        <v>834</v>
      </c>
      <c r="E80" s="101" t="s">
        <v>217</v>
      </c>
      <c r="F80" s="101" t="s">
        <v>622</v>
      </c>
      <c r="G80" s="105" t="s">
        <v>473</v>
      </c>
      <c r="H80" s="103">
        <v>2558066.74</v>
      </c>
      <c r="I80" s="103">
        <v>0</v>
      </c>
      <c r="J80" s="103">
        <v>1149497.1</v>
      </c>
      <c r="K80" s="103">
        <v>294925</v>
      </c>
      <c r="L80" s="103">
        <v>1113644.64</v>
      </c>
      <c r="M80" s="137">
        <f t="shared" si="27"/>
        <v>1408569.64</v>
      </c>
      <c r="O80" s="254">
        <f t="shared" si="28"/>
        <v>1408569.6400000001</v>
      </c>
      <c r="P80" s="254">
        <f t="shared" si="29"/>
        <v>0</v>
      </c>
    </row>
    <row r="81" spans="1:16" s="1" customFormat="1" ht="30" customHeight="1">
      <c r="A81" s="136" t="s">
        <v>297</v>
      </c>
      <c r="B81" s="130" t="s">
        <v>168</v>
      </c>
      <c r="C81" s="130" t="s">
        <v>217</v>
      </c>
      <c r="D81" s="130" t="s">
        <v>835</v>
      </c>
      <c r="E81" s="101" t="s">
        <v>217</v>
      </c>
      <c r="F81" s="101" t="s">
        <v>623</v>
      </c>
      <c r="G81" s="105" t="s">
        <v>390</v>
      </c>
      <c r="H81" s="103">
        <v>1777475.48</v>
      </c>
      <c r="I81" s="103">
        <v>0</v>
      </c>
      <c r="J81" s="103">
        <v>180872.41</v>
      </c>
      <c r="K81" s="103">
        <v>1464500.33</v>
      </c>
      <c r="L81" s="103">
        <v>132102.74</v>
      </c>
      <c r="M81" s="137">
        <f t="shared" si="27"/>
        <v>1596603.07</v>
      </c>
      <c r="O81" s="254">
        <f t="shared" si="28"/>
        <v>1596603.07</v>
      </c>
      <c r="P81" s="254">
        <f t="shared" si="29"/>
        <v>0</v>
      </c>
    </row>
    <row r="82" spans="1:16" s="1" customFormat="1" ht="30" customHeight="1">
      <c r="A82" s="136" t="s">
        <v>297</v>
      </c>
      <c r="B82" s="130" t="s">
        <v>168</v>
      </c>
      <c r="C82" s="130" t="s">
        <v>803</v>
      </c>
      <c r="D82" s="130" t="s">
        <v>836</v>
      </c>
      <c r="E82" s="101" t="s">
        <v>217</v>
      </c>
      <c r="F82" s="101" t="s">
        <v>624</v>
      </c>
      <c r="G82" s="105" t="s">
        <v>391</v>
      </c>
      <c r="H82" s="103">
        <v>1247998.54</v>
      </c>
      <c r="I82" s="103">
        <v>0</v>
      </c>
      <c r="J82" s="103">
        <v>329687.38</v>
      </c>
      <c r="K82" s="103">
        <v>456460.48</v>
      </c>
      <c r="L82" s="103">
        <v>461850.68</v>
      </c>
      <c r="M82" s="137">
        <f t="shared" si="27"/>
        <v>918311.1599999999</v>
      </c>
      <c r="O82" s="254">
        <f t="shared" si="28"/>
        <v>918311.16</v>
      </c>
      <c r="P82" s="254">
        <f t="shared" si="29"/>
        <v>0</v>
      </c>
    </row>
    <row r="83" spans="1:16" s="1" customFormat="1" ht="30" customHeight="1">
      <c r="A83" s="136" t="s">
        <v>297</v>
      </c>
      <c r="B83" s="130" t="s">
        <v>168</v>
      </c>
      <c r="C83" s="130" t="s">
        <v>171</v>
      </c>
      <c r="D83" s="130" t="s">
        <v>628</v>
      </c>
      <c r="E83" s="101" t="s">
        <v>217</v>
      </c>
      <c r="F83" s="101" t="s">
        <v>706</v>
      </c>
      <c r="G83" s="105" t="s">
        <v>448</v>
      </c>
      <c r="H83" s="103">
        <v>438345.23</v>
      </c>
      <c r="I83" s="103">
        <v>51.03</v>
      </c>
      <c r="J83" s="103">
        <v>100597.91</v>
      </c>
      <c r="K83" s="103">
        <v>234980.82</v>
      </c>
      <c r="L83" s="103">
        <v>102715.47</v>
      </c>
      <c r="M83" s="137">
        <f t="shared" si="27"/>
        <v>337696.29000000004</v>
      </c>
      <c r="O83" s="254">
        <f t="shared" si="28"/>
        <v>337696.2899999999</v>
      </c>
      <c r="P83" s="254">
        <f t="shared" si="29"/>
        <v>0</v>
      </c>
    </row>
    <row r="84" spans="1:16" s="1" customFormat="1" ht="30" customHeight="1">
      <c r="A84" s="136" t="s">
        <v>297</v>
      </c>
      <c r="B84" s="130" t="s">
        <v>864</v>
      </c>
      <c r="C84" s="130" t="s">
        <v>866</v>
      </c>
      <c r="D84" s="130" t="s">
        <v>837</v>
      </c>
      <c r="E84" s="101" t="s">
        <v>217</v>
      </c>
      <c r="F84" s="101" t="s">
        <v>625</v>
      </c>
      <c r="G84" s="105" t="s">
        <v>392</v>
      </c>
      <c r="H84" s="103">
        <v>605536.21</v>
      </c>
      <c r="I84" s="103">
        <v>0</v>
      </c>
      <c r="J84" s="103">
        <v>0</v>
      </c>
      <c r="K84" s="103">
        <v>556894.81</v>
      </c>
      <c r="L84" s="103">
        <v>48641.4</v>
      </c>
      <c r="M84" s="137">
        <f t="shared" si="27"/>
        <v>605536.2100000001</v>
      </c>
      <c r="O84" s="254">
        <f t="shared" si="28"/>
        <v>605536.21</v>
      </c>
      <c r="P84" s="254">
        <f t="shared" si="29"/>
        <v>0</v>
      </c>
    </row>
    <row r="85" spans="1:16" s="1" customFormat="1" ht="30" customHeight="1">
      <c r="A85" s="136" t="s">
        <v>297</v>
      </c>
      <c r="B85" s="130" t="s">
        <v>794</v>
      </c>
      <c r="C85" s="130" t="s">
        <v>803</v>
      </c>
      <c r="D85" s="130" t="s">
        <v>797</v>
      </c>
      <c r="E85" s="101" t="s">
        <v>217</v>
      </c>
      <c r="F85" s="101" t="s">
        <v>370</v>
      </c>
      <c r="G85" s="104" t="s">
        <v>393</v>
      </c>
      <c r="H85" s="103">
        <v>318477.07</v>
      </c>
      <c r="I85" s="103">
        <v>0</v>
      </c>
      <c r="J85" s="103">
        <v>21000</v>
      </c>
      <c r="K85" s="103">
        <v>267272</v>
      </c>
      <c r="L85" s="103">
        <v>30205.07</v>
      </c>
      <c r="M85" s="137">
        <f t="shared" si="27"/>
        <v>297477.07</v>
      </c>
      <c r="O85" s="254">
        <f t="shared" si="28"/>
        <v>297477.07</v>
      </c>
      <c r="P85" s="254">
        <f t="shared" si="29"/>
        <v>0</v>
      </c>
    </row>
    <row r="86" spans="1:16" s="1" customFormat="1" ht="30" customHeight="1">
      <c r="A86" s="136" t="s">
        <v>297</v>
      </c>
      <c r="B86" s="130" t="s">
        <v>157</v>
      </c>
      <c r="C86" s="130" t="s">
        <v>217</v>
      </c>
      <c r="D86" s="130" t="s">
        <v>801</v>
      </c>
      <c r="E86" s="101" t="s">
        <v>217</v>
      </c>
      <c r="F86" s="101" t="s">
        <v>422</v>
      </c>
      <c r="G86" s="104" t="s">
        <v>394</v>
      </c>
      <c r="H86" s="103">
        <v>1087695</v>
      </c>
      <c r="I86" s="103">
        <v>0</v>
      </c>
      <c r="J86" s="103">
        <v>0</v>
      </c>
      <c r="K86" s="103">
        <v>579999</v>
      </c>
      <c r="L86" s="103">
        <v>507696</v>
      </c>
      <c r="M86" s="137">
        <f t="shared" si="27"/>
        <v>1087695</v>
      </c>
      <c r="O86" s="254">
        <f t="shared" si="28"/>
        <v>1087695</v>
      </c>
      <c r="P86" s="254">
        <f t="shared" si="29"/>
        <v>0</v>
      </c>
    </row>
    <row r="87" spans="1:16" s="1" customFormat="1" ht="30" customHeight="1">
      <c r="A87" s="136" t="s">
        <v>297</v>
      </c>
      <c r="B87" s="130" t="s">
        <v>157</v>
      </c>
      <c r="C87" s="130" t="s">
        <v>803</v>
      </c>
      <c r="D87" s="130" t="s">
        <v>838</v>
      </c>
      <c r="E87" s="101" t="s">
        <v>217</v>
      </c>
      <c r="F87" s="101" t="s">
        <v>423</v>
      </c>
      <c r="G87" s="105" t="s">
        <v>395</v>
      </c>
      <c r="H87" s="103">
        <v>757534.69</v>
      </c>
      <c r="I87" s="103">
        <v>0</v>
      </c>
      <c r="J87" s="103">
        <v>0</v>
      </c>
      <c r="K87" s="103">
        <v>0</v>
      </c>
      <c r="L87" s="103">
        <v>757534.69</v>
      </c>
      <c r="M87" s="137">
        <f t="shared" si="27"/>
        <v>757534.69</v>
      </c>
      <c r="O87" s="254">
        <f t="shared" si="28"/>
        <v>757534.69</v>
      </c>
      <c r="P87" s="254">
        <f t="shared" si="29"/>
        <v>0</v>
      </c>
    </row>
    <row r="88" spans="1:16" s="1" customFormat="1" ht="30" customHeight="1">
      <c r="A88" s="136" t="s">
        <v>297</v>
      </c>
      <c r="B88" s="130" t="s">
        <v>157</v>
      </c>
      <c r="C88" s="130" t="s">
        <v>803</v>
      </c>
      <c r="D88" s="130" t="s">
        <v>839</v>
      </c>
      <c r="E88" s="101" t="s">
        <v>217</v>
      </c>
      <c r="F88" s="101" t="s">
        <v>424</v>
      </c>
      <c r="G88" s="104" t="s">
        <v>396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f t="shared" si="27"/>
        <v>0</v>
      </c>
      <c r="O88" s="254">
        <f t="shared" si="28"/>
        <v>0</v>
      </c>
      <c r="P88" s="254">
        <f t="shared" si="29"/>
        <v>0</v>
      </c>
    </row>
    <row r="89" spans="1:16" s="1" customFormat="1" ht="30" customHeight="1">
      <c r="A89" s="136" t="s">
        <v>297</v>
      </c>
      <c r="B89" s="130" t="s">
        <v>157</v>
      </c>
      <c r="C89" s="130" t="s">
        <v>230</v>
      </c>
      <c r="D89" s="130" t="s">
        <v>840</v>
      </c>
      <c r="E89" s="101" t="s">
        <v>217</v>
      </c>
      <c r="F89" s="101" t="s">
        <v>425</v>
      </c>
      <c r="G89" s="104" t="s">
        <v>397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f t="shared" si="27"/>
        <v>0</v>
      </c>
      <c r="O89" s="254">
        <f t="shared" si="28"/>
        <v>0</v>
      </c>
      <c r="P89" s="254">
        <f t="shared" si="29"/>
        <v>0</v>
      </c>
    </row>
    <row r="90" spans="1:16" s="1" customFormat="1" ht="30" customHeight="1">
      <c r="A90" s="136" t="s">
        <v>297</v>
      </c>
      <c r="B90" s="130" t="s">
        <v>157</v>
      </c>
      <c r="C90" s="130" t="s">
        <v>230</v>
      </c>
      <c r="D90" s="130" t="s">
        <v>841</v>
      </c>
      <c r="E90" s="101" t="s">
        <v>217</v>
      </c>
      <c r="F90" s="101" t="s">
        <v>426</v>
      </c>
      <c r="G90" s="104" t="s">
        <v>347</v>
      </c>
      <c r="H90" s="103">
        <v>1818906.4</v>
      </c>
      <c r="I90" s="103">
        <v>0</v>
      </c>
      <c r="J90" s="103">
        <v>0</v>
      </c>
      <c r="K90" s="103">
        <v>0</v>
      </c>
      <c r="L90" s="103">
        <v>1818906.4</v>
      </c>
      <c r="M90" s="137">
        <f t="shared" si="27"/>
        <v>1818906.4</v>
      </c>
      <c r="O90" s="254">
        <f t="shared" si="28"/>
        <v>1818906.4</v>
      </c>
      <c r="P90" s="254">
        <f t="shared" si="29"/>
        <v>0</v>
      </c>
    </row>
    <row r="91" spans="1:16" s="1" customFormat="1" ht="30" customHeight="1">
      <c r="A91" s="136" t="s">
        <v>297</v>
      </c>
      <c r="B91" s="130" t="s">
        <v>157</v>
      </c>
      <c r="C91" s="130" t="s">
        <v>230</v>
      </c>
      <c r="D91" s="130" t="s">
        <v>842</v>
      </c>
      <c r="E91" s="101" t="s">
        <v>217</v>
      </c>
      <c r="F91" s="101" t="s">
        <v>427</v>
      </c>
      <c r="G91" s="105" t="s">
        <v>348</v>
      </c>
      <c r="H91" s="103">
        <v>177125</v>
      </c>
      <c r="I91" s="103">
        <v>0</v>
      </c>
      <c r="J91" s="103">
        <v>0</v>
      </c>
      <c r="K91" s="103">
        <v>177125</v>
      </c>
      <c r="L91" s="103">
        <v>0</v>
      </c>
      <c r="M91" s="137">
        <f t="shared" si="27"/>
        <v>177125</v>
      </c>
      <c r="O91" s="254">
        <f t="shared" si="28"/>
        <v>177125</v>
      </c>
      <c r="P91" s="254">
        <f t="shared" si="29"/>
        <v>0</v>
      </c>
    </row>
    <row r="92" spans="1:16" s="1" customFormat="1" ht="30" customHeight="1">
      <c r="A92" s="136" t="s">
        <v>297</v>
      </c>
      <c r="B92" s="130" t="s">
        <v>157</v>
      </c>
      <c r="C92" s="130" t="s">
        <v>867</v>
      </c>
      <c r="D92" s="130" t="s">
        <v>843</v>
      </c>
      <c r="E92" s="101" t="s">
        <v>217</v>
      </c>
      <c r="F92" s="101" t="s">
        <v>428</v>
      </c>
      <c r="G92" s="104" t="s">
        <v>349</v>
      </c>
      <c r="H92" s="103">
        <v>866400</v>
      </c>
      <c r="I92" s="103">
        <v>0</v>
      </c>
      <c r="J92" s="103">
        <v>800000</v>
      </c>
      <c r="K92" s="103">
        <v>66400</v>
      </c>
      <c r="L92" s="103">
        <v>0</v>
      </c>
      <c r="M92" s="137">
        <f t="shared" si="27"/>
        <v>66400</v>
      </c>
      <c r="O92" s="254">
        <f t="shared" si="28"/>
        <v>66400</v>
      </c>
      <c r="P92" s="254">
        <f t="shared" si="29"/>
        <v>0</v>
      </c>
    </row>
    <row r="93" spans="1:16" s="1" customFormat="1" ht="30" customHeight="1">
      <c r="A93" s="136" t="s">
        <v>297</v>
      </c>
      <c r="B93" s="130" t="s">
        <v>157</v>
      </c>
      <c r="C93" s="130" t="s">
        <v>867</v>
      </c>
      <c r="D93" s="130" t="s">
        <v>844</v>
      </c>
      <c r="E93" s="101" t="s">
        <v>217</v>
      </c>
      <c r="F93" s="101" t="s">
        <v>429</v>
      </c>
      <c r="G93" s="104" t="s">
        <v>350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f t="shared" si="27"/>
        <v>0</v>
      </c>
      <c r="O93" s="254">
        <f t="shared" si="28"/>
        <v>0</v>
      </c>
      <c r="P93" s="254">
        <f t="shared" si="29"/>
        <v>0</v>
      </c>
    </row>
    <row r="94" spans="1:16" s="1" customFormat="1" ht="30" customHeight="1">
      <c r="A94" s="136" t="s">
        <v>297</v>
      </c>
      <c r="B94" s="130" t="s">
        <v>157</v>
      </c>
      <c r="C94" s="130" t="s">
        <v>867</v>
      </c>
      <c r="D94" s="130" t="s">
        <v>845</v>
      </c>
      <c r="E94" s="101" t="s">
        <v>217</v>
      </c>
      <c r="F94" s="101" t="s">
        <v>430</v>
      </c>
      <c r="G94" s="104" t="s">
        <v>351</v>
      </c>
      <c r="H94" s="103">
        <v>800000</v>
      </c>
      <c r="I94" s="103">
        <v>0</v>
      </c>
      <c r="J94" s="103">
        <v>400000</v>
      </c>
      <c r="K94" s="103">
        <v>400000</v>
      </c>
      <c r="L94" s="103">
        <v>0</v>
      </c>
      <c r="M94" s="137">
        <f t="shared" si="27"/>
        <v>400000</v>
      </c>
      <c r="O94" s="254">
        <f t="shared" si="28"/>
        <v>400000</v>
      </c>
      <c r="P94" s="254">
        <f t="shared" si="29"/>
        <v>0</v>
      </c>
    </row>
    <row r="95" spans="1:16" s="1" customFormat="1" ht="30" customHeight="1">
      <c r="A95" s="136" t="s">
        <v>297</v>
      </c>
      <c r="B95" s="130" t="s">
        <v>157</v>
      </c>
      <c r="C95" s="130" t="s">
        <v>867</v>
      </c>
      <c r="D95" s="130" t="s">
        <v>846</v>
      </c>
      <c r="E95" s="101" t="s">
        <v>217</v>
      </c>
      <c r="F95" s="101" t="s">
        <v>431</v>
      </c>
      <c r="G95" s="104" t="s">
        <v>352</v>
      </c>
      <c r="H95" s="103">
        <v>659365.57</v>
      </c>
      <c r="I95" s="103">
        <v>0</v>
      </c>
      <c r="J95" s="103">
        <v>210083.24</v>
      </c>
      <c r="K95" s="103">
        <v>256215.5</v>
      </c>
      <c r="L95" s="103">
        <v>193066.83</v>
      </c>
      <c r="M95" s="137">
        <f t="shared" si="27"/>
        <v>449282.32999999996</v>
      </c>
      <c r="O95" s="254">
        <f t="shared" si="28"/>
        <v>449282.32999999996</v>
      </c>
      <c r="P95" s="254">
        <f t="shared" si="29"/>
        <v>0</v>
      </c>
    </row>
    <row r="96" spans="1:16" s="1" customFormat="1" ht="30" customHeight="1">
      <c r="A96" s="136" t="s">
        <v>297</v>
      </c>
      <c r="B96" s="130" t="s">
        <v>157</v>
      </c>
      <c r="C96" s="130" t="s">
        <v>828</v>
      </c>
      <c r="D96" s="130" t="s">
        <v>847</v>
      </c>
      <c r="E96" s="101" t="s">
        <v>217</v>
      </c>
      <c r="F96" s="101" t="s">
        <v>432</v>
      </c>
      <c r="G96" s="105" t="s">
        <v>353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f t="shared" si="27"/>
        <v>0</v>
      </c>
      <c r="O96" s="254">
        <f t="shared" si="28"/>
        <v>0</v>
      </c>
      <c r="P96" s="254">
        <f t="shared" si="29"/>
        <v>0</v>
      </c>
    </row>
    <row r="97" spans="1:16" s="1" customFormat="1" ht="30" customHeight="1">
      <c r="A97" s="136" t="s">
        <v>297</v>
      </c>
      <c r="B97" s="130" t="s">
        <v>157</v>
      </c>
      <c r="C97" s="130" t="s">
        <v>643</v>
      </c>
      <c r="D97" s="130" t="s">
        <v>848</v>
      </c>
      <c r="E97" s="101" t="s">
        <v>217</v>
      </c>
      <c r="F97" s="101" t="s">
        <v>433</v>
      </c>
      <c r="G97" s="105" t="s">
        <v>316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f t="shared" si="27"/>
        <v>0</v>
      </c>
      <c r="O97" s="254">
        <f t="shared" si="28"/>
        <v>0</v>
      </c>
      <c r="P97" s="254">
        <f t="shared" si="29"/>
        <v>0</v>
      </c>
    </row>
    <row r="98" spans="1:16" s="1" customFormat="1" ht="30" customHeight="1">
      <c r="A98" s="136" t="s">
        <v>297</v>
      </c>
      <c r="B98" s="130" t="s">
        <v>157</v>
      </c>
      <c r="C98" s="130" t="s">
        <v>643</v>
      </c>
      <c r="D98" s="130" t="s">
        <v>849</v>
      </c>
      <c r="E98" s="101" t="s">
        <v>217</v>
      </c>
      <c r="F98" s="101" t="s">
        <v>373</v>
      </c>
      <c r="G98" s="104" t="s">
        <v>537</v>
      </c>
      <c r="H98" s="103">
        <v>854872.6</v>
      </c>
      <c r="I98" s="103">
        <v>0</v>
      </c>
      <c r="J98" s="103">
        <v>0</v>
      </c>
      <c r="K98" s="103">
        <v>249334</v>
      </c>
      <c r="L98" s="103">
        <v>605538.6</v>
      </c>
      <c r="M98" s="137">
        <f t="shared" si="27"/>
        <v>854872.6</v>
      </c>
      <c r="O98" s="254">
        <f t="shared" si="28"/>
        <v>854872.6</v>
      </c>
      <c r="P98" s="254">
        <f t="shared" si="29"/>
        <v>0</v>
      </c>
    </row>
    <row r="99" spans="1:16" s="1" customFormat="1" ht="30" customHeight="1">
      <c r="A99" s="136" t="s">
        <v>297</v>
      </c>
      <c r="B99" s="130" t="s">
        <v>157</v>
      </c>
      <c r="C99" s="130" t="s">
        <v>829</v>
      </c>
      <c r="D99" s="130" t="s">
        <v>850</v>
      </c>
      <c r="E99" s="101" t="s">
        <v>217</v>
      </c>
      <c r="F99" s="101" t="s">
        <v>374</v>
      </c>
      <c r="G99" s="105" t="s">
        <v>538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f t="shared" si="27"/>
        <v>0</v>
      </c>
      <c r="O99" s="254">
        <f t="shared" si="28"/>
        <v>0</v>
      </c>
      <c r="P99" s="254">
        <f t="shared" si="29"/>
        <v>0</v>
      </c>
    </row>
    <row r="100" spans="1:16" s="1" customFormat="1" ht="30" customHeight="1">
      <c r="A100" s="136" t="s">
        <v>297</v>
      </c>
      <c r="B100" s="130" t="s">
        <v>157</v>
      </c>
      <c r="C100" s="130" t="s">
        <v>829</v>
      </c>
      <c r="D100" s="130" t="s">
        <v>851</v>
      </c>
      <c r="E100" s="101" t="s">
        <v>217</v>
      </c>
      <c r="F100" s="101" t="s">
        <v>306</v>
      </c>
      <c r="G100" s="105" t="s">
        <v>539</v>
      </c>
      <c r="H100" s="103">
        <v>1210088.82</v>
      </c>
      <c r="I100" s="103">
        <v>4540.1</v>
      </c>
      <c r="J100" s="103">
        <v>155075.54</v>
      </c>
      <c r="K100" s="103">
        <v>1043467</v>
      </c>
      <c r="L100" s="103">
        <v>7006.18</v>
      </c>
      <c r="M100" s="137">
        <f t="shared" si="27"/>
        <v>1050473.18</v>
      </c>
      <c r="O100" s="254">
        <f t="shared" si="28"/>
        <v>1050473.18</v>
      </c>
      <c r="P100" s="254">
        <f t="shared" si="29"/>
        <v>0</v>
      </c>
    </row>
    <row r="101" spans="1:16" s="1" customFormat="1" ht="30" customHeight="1">
      <c r="A101" s="136" t="s">
        <v>297</v>
      </c>
      <c r="B101" s="130" t="s">
        <v>647</v>
      </c>
      <c r="C101" s="130" t="s">
        <v>828</v>
      </c>
      <c r="D101" s="130" t="s">
        <v>852</v>
      </c>
      <c r="E101" s="101" t="s">
        <v>217</v>
      </c>
      <c r="F101" s="101" t="s">
        <v>307</v>
      </c>
      <c r="G101" s="104" t="s">
        <v>535</v>
      </c>
      <c r="H101" s="103">
        <v>1849866.25</v>
      </c>
      <c r="I101" s="103">
        <v>0</v>
      </c>
      <c r="J101" s="103">
        <v>38000</v>
      </c>
      <c r="K101" s="103">
        <v>1328106.25</v>
      </c>
      <c r="L101" s="103">
        <v>483760</v>
      </c>
      <c r="M101" s="137">
        <f t="shared" si="27"/>
        <v>1811866.25</v>
      </c>
      <c r="O101" s="254">
        <f t="shared" si="28"/>
        <v>1811866.25</v>
      </c>
      <c r="P101" s="254">
        <f t="shared" si="29"/>
        <v>0</v>
      </c>
    </row>
    <row r="102" spans="1:16" s="1" customFormat="1" ht="30" customHeight="1">
      <c r="A102" s="136" t="s">
        <v>297</v>
      </c>
      <c r="B102" s="130" t="s">
        <v>647</v>
      </c>
      <c r="C102" s="130" t="s">
        <v>830</v>
      </c>
      <c r="D102" s="130" t="s">
        <v>853</v>
      </c>
      <c r="E102" s="101" t="s">
        <v>217</v>
      </c>
      <c r="F102" s="101" t="s">
        <v>308</v>
      </c>
      <c r="G102" s="104" t="s">
        <v>536</v>
      </c>
      <c r="H102" s="103">
        <v>1225611.96</v>
      </c>
      <c r="I102" s="103">
        <v>0</v>
      </c>
      <c r="J102" s="103">
        <v>74986.76</v>
      </c>
      <c r="K102" s="103">
        <v>1050393.96</v>
      </c>
      <c r="L102" s="103">
        <v>100231.24</v>
      </c>
      <c r="M102" s="137">
        <f t="shared" si="27"/>
        <v>1150625.2</v>
      </c>
      <c r="O102" s="254">
        <f t="shared" si="28"/>
        <v>1150625.2</v>
      </c>
      <c r="P102" s="254">
        <f t="shared" si="29"/>
        <v>0</v>
      </c>
    </row>
    <row r="103" spans="1:16" s="1" customFormat="1" ht="30" customHeight="1">
      <c r="A103" s="136" t="s">
        <v>297</v>
      </c>
      <c r="B103" s="130" t="s">
        <v>865</v>
      </c>
      <c r="C103" s="130" t="s">
        <v>654</v>
      </c>
      <c r="D103" s="130" t="s">
        <v>854</v>
      </c>
      <c r="E103" s="101" t="s">
        <v>217</v>
      </c>
      <c r="F103" s="101" t="s">
        <v>309</v>
      </c>
      <c r="G103" s="104" t="s">
        <v>234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f t="shared" si="27"/>
        <v>0</v>
      </c>
      <c r="O103" s="254">
        <f t="shared" si="28"/>
        <v>0</v>
      </c>
      <c r="P103" s="254">
        <f t="shared" si="29"/>
        <v>0</v>
      </c>
    </row>
    <row r="104" spans="1:16" s="1" customFormat="1" ht="30" customHeight="1">
      <c r="A104" s="136" t="s">
        <v>297</v>
      </c>
      <c r="B104" s="130" t="s">
        <v>167</v>
      </c>
      <c r="C104" s="130" t="s">
        <v>830</v>
      </c>
      <c r="D104" s="130" t="s">
        <v>763</v>
      </c>
      <c r="E104" s="101" t="s">
        <v>217</v>
      </c>
      <c r="F104" s="101" t="s">
        <v>310</v>
      </c>
      <c r="G104" s="105" t="s">
        <v>235</v>
      </c>
      <c r="H104" s="103">
        <v>104972.48</v>
      </c>
      <c r="I104" s="103">
        <v>0</v>
      </c>
      <c r="J104" s="103">
        <v>0</v>
      </c>
      <c r="K104" s="103">
        <v>104972.48</v>
      </c>
      <c r="L104" s="103">
        <v>0</v>
      </c>
      <c r="M104" s="137">
        <f t="shared" si="27"/>
        <v>104972.48</v>
      </c>
      <c r="O104" s="254">
        <f t="shared" si="28"/>
        <v>104972.48</v>
      </c>
      <c r="P104" s="254">
        <f t="shared" si="29"/>
        <v>0</v>
      </c>
    </row>
    <row r="105" spans="1:16" s="1" customFormat="1" ht="30" customHeight="1">
      <c r="A105" s="136" t="s">
        <v>297</v>
      </c>
      <c r="B105" s="130" t="s">
        <v>203</v>
      </c>
      <c r="C105" s="130" t="s">
        <v>217</v>
      </c>
      <c r="D105" s="130" t="s">
        <v>764</v>
      </c>
      <c r="E105" s="101" t="s">
        <v>217</v>
      </c>
      <c r="F105" s="101" t="s">
        <v>311</v>
      </c>
      <c r="G105" s="104" t="s">
        <v>236</v>
      </c>
      <c r="H105" s="103">
        <v>56839.67</v>
      </c>
      <c r="I105" s="103">
        <v>3894.28</v>
      </c>
      <c r="J105" s="103">
        <v>42415.56</v>
      </c>
      <c r="K105" s="103">
        <v>6412.35</v>
      </c>
      <c r="L105" s="103">
        <v>4117.48</v>
      </c>
      <c r="M105" s="137">
        <f t="shared" si="27"/>
        <v>10529.83</v>
      </c>
      <c r="O105" s="254">
        <f t="shared" si="28"/>
        <v>10529.830000000002</v>
      </c>
      <c r="P105" s="254">
        <f t="shared" si="29"/>
        <v>0</v>
      </c>
    </row>
    <row r="106" spans="1:16" s="1" customFormat="1" ht="30" customHeight="1">
      <c r="A106" s="136" t="s">
        <v>297</v>
      </c>
      <c r="B106" s="130" t="s">
        <v>203</v>
      </c>
      <c r="C106" s="130" t="s">
        <v>803</v>
      </c>
      <c r="D106" s="130" t="s">
        <v>765</v>
      </c>
      <c r="E106" s="101" t="s">
        <v>217</v>
      </c>
      <c r="F106" s="101" t="s">
        <v>312</v>
      </c>
      <c r="G106" s="104" t="s">
        <v>237</v>
      </c>
      <c r="H106" s="103">
        <v>2878796.51</v>
      </c>
      <c r="I106" s="103">
        <v>4837.49</v>
      </c>
      <c r="J106" s="103">
        <v>127684.48</v>
      </c>
      <c r="K106" s="103">
        <v>989251.92</v>
      </c>
      <c r="L106" s="103">
        <v>1757022.62</v>
      </c>
      <c r="M106" s="137">
        <f t="shared" si="27"/>
        <v>2746274.54</v>
      </c>
      <c r="O106" s="254">
        <f t="shared" si="28"/>
        <v>2746274.5399999996</v>
      </c>
      <c r="P106" s="254">
        <f t="shared" si="29"/>
        <v>0</v>
      </c>
    </row>
    <row r="107" spans="1:16" s="1" customFormat="1" ht="30" customHeight="1">
      <c r="A107" s="136" t="s">
        <v>297</v>
      </c>
      <c r="B107" s="130" t="s">
        <v>677</v>
      </c>
      <c r="C107" s="130" t="s">
        <v>230</v>
      </c>
      <c r="D107" s="130" t="s">
        <v>766</v>
      </c>
      <c r="E107" s="101" t="s">
        <v>217</v>
      </c>
      <c r="F107" s="101" t="s">
        <v>313</v>
      </c>
      <c r="G107" s="104" t="s">
        <v>238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f t="shared" si="27"/>
        <v>0</v>
      </c>
      <c r="O107" s="254">
        <f t="shared" si="28"/>
        <v>0</v>
      </c>
      <c r="P107" s="254">
        <f t="shared" si="29"/>
        <v>0</v>
      </c>
    </row>
    <row r="108" spans="1:16" s="1" customFormat="1" ht="30" customHeight="1">
      <c r="A108" s="136" t="s">
        <v>297</v>
      </c>
      <c r="B108" s="130" t="s">
        <v>203</v>
      </c>
      <c r="C108" s="130" t="s">
        <v>867</v>
      </c>
      <c r="D108" s="130" t="s">
        <v>767</v>
      </c>
      <c r="E108" s="101" t="s">
        <v>217</v>
      </c>
      <c r="F108" s="101" t="s">
        <v>314</v>
      </c>
      <c r="G108" s="104" t="s">
        <v>239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f t="shared" si="27"/>
        <v>0</v>
      </c>
      <c r="O108" s="254">
        <f t="shared" si="28"/>
        <v>0</v>
      </c>
      <c r="P108" s="254">
        <f t="shared" si="29"/>
        <v>0</v>
      </c>
    </row>
    <row r="109" spans="1:16" s="1" customFormat="1" ht="30" customHeight="1">
      <c r="A109" s="136" t="s">
        <v>297</v>
      </c>
      <c r="B109" s="130" t="s">
        <v>203</v>
      </c>
      <c r="C109" s="130" t="s">
        <v>828</v>
      </c>
      <c r="D109" s="130" t="s">
        <v>768</v>
      </c>
      <c r="E109" s="101" t="s">
        <v>217</v>
      </c>
      <c r="F109" s="101" t="s">
        <v>315</v>
      </c>
      <c r="G109" s="104" t="s">
        <v>240</v>
      </c>
      <c r="H109" s="103">
        <v>398564</v>
      </c>
      <c r="I109" s="103">
        <v>0</v>
      </c>
      <c r="J109" s="103">
        <v>0</v>
      </c>
      <c r="K109" s="103">
        <v>368564</v>
      </c>
      <c r="L109" s="103">
        <v>30000</v>
      </c>
      <c r="M109" s="137">
        <f t="shared" si="27"/>
        <v>398564</v>
      </c>
      <c r="O109" s="254">
        <f t="shared" si="28"/>
        <v>398564</v>
      </c>
      <c r="P109" s="254">
        <f t="shared" si="29"/>
        <v>0</v>
      </c>
    </row>
    <row r="110" spans="1:16" s="1" customFormat="1" ht="30" customHeight="1">
      <c r="A110" s="136" t="s">
        <v>297</v>
      </c>
      <c r="B110" s="130" t="s">
        <v>203</v>
      </c>
      <c r="C110" s="130" t="s">
        <v>643</v>
      </c>
      <c r="D110" s="130" t="s">
        <v>769</v>
      </c>
      <c r="E110" s="101" t="s">
        <v>217</v>
      </c>
      <c r="F110" s="101" t="s">
        <v>42</v>
      </c>
      <c r="G110" s="104" t="s">
        <v>1</v>
      </c>
      <c r="H110" s="103">
        <v>315080</v>
      </c>
      <c r="I110" s="103">
        <v>0</v>
      </c>
      <c r="J110" s="103">
        <v>0</v>
      </c>
      <c r="K110" s="103">
        <v>315080</v>
      </c>
      <c r="L110" s="103">
        <v>0</v>
      </c>
      <c r="M110" s="137">
        <f t="shared" si="27"/>
        <v>315080</v>
      </c>
      <c r="O110" s="254">
        <f t="shared" si="28"/>
        <v>315080</v>
      </c>
      <c r="P110" s="254">
        <f t="shared" si="29"/>
        <v>0</v>
      </c>
    </row>
    <row r="111" spans="1:16" s="1" customFormat="1" ht="30" customHeight="1">
      <c r="A111" s="136" t="s">
        <v>297</v>
      </c>
      <c r="B111" s="130" t="s">
        <v>203</v>
      </c>
      <c r="C111" s="130" t="s">
        <v>829</v>
      </c>
      <c r="D111" s="130" t="s">
        <v>770</v>
      </c>
      <c r="E111" s="101" t="s">
        <v>217</v>
      </c>
      <c r="F111" s="101" t="s">
        <v>43</v>
      </c>
      <c r="G111" s="104" t="s">
        <v>456</v>
      </c>
      <c r="H111" s="103">
        <v>18254.83</v>
      </c>
      <c r="I111" s="103">
        <v>0</v>
      </c>
      <c r="J111" s="103">
        <v>6902</v>
      </c>
      <c r="K111" s="103">
        <v>0</v>
      </c>
      <c r="L111" s="103">
        <v>11352.83</v>
      </c>
      <c r="M111" s="137">
        <f t="shared" si="27"/>
        <v>11352.83</v>
      </c>
      <c r="O111" s="254">
        <f t="shared" si="28"/>
        <v>11352.830000000002</v>
      </c>
      <c r="P111" s="254">
        <f t="shared" si="29"/>
        <v>0</v>
      </c>
    </row>
    <row r="112" spans="1:16" s="1" customFormat="1" ht="30" customHeight="1">
      <c r="A112" s="136" t="s">
        <v>297</v>
      </c>
      <c r="B112" s="130" t="s">
        <v>203</v>
      </c>
      <c r="C112" s="130" t="s">
        <v>830</v>
      </c>
      <c r="D112" s="130" t="s">
        <v>771</v>
      </c>
      <c r="E112" s="101" t="s">
        <v>217</v>
      </c>
      <c r="F112" s="101" t="s">
        <v>44</v>
      </c>
      <c r="G112" s="104" t="s">
        <v>457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f t="shared" si="27"/>
        <v>0</v>
      </c>
      <c r="O112" s="254">
        <f t="shared" si="28"/>
        <v>0</v>
      </c>
      <c r="P112" s="254">
        <f t="shared" si="29"/>
        <v>0</v>
      </c>
    </row>
    <row r="113" spans="1:16" s="1" customFormat="1" ht="30" customHeight="1">
      <c r="A113" s="136" t="s">
        <v>297</v>
      </c>
      <c r="B113" s="130" t="s">
        <v>203</v>
      </c>
      <c r="C113" s="130" t="s">
        <v>866</v>
      </c>
      <c r="D113" s="130" t="s">
        <v>772</v>
      </c>
      <c r="E113" s="101" t="s">
        <v>217</v>
      </c>
      <c r="F113" s="101" t="s">
        <v>193</v>
      </c>
      <c r="G113" s="104" t="s">
        <v>891</v>
      </c>
      <c r="H113" s="103">
        <v>65061</v>
      </c>
      <c r="I113" s="103">
        <v>0</v>
      </c>
      <c r="J113" s="103">
        <v>0</v>
      </c>
      <c r="K113" s="103">
        <v>65061</v>
      </c>
      <c r="L113" s="103">
        <v>0</v>
      </c>
      <c r="M113" s="137">
        <f t="shared" si="27"/>
        <v>65061</v>
      </c>
      <c r="O113" s="254">
        <f t="shared" si="28"/>
        <v>65061</v>
      </c>
      <c r="P113" s="254">
        <f t="shared" si="29"/>
        <v>0</v>
      </c>
    </row>
    <row r="114" spans="1:16" s="1" customFormat="1" ht="30" customHeight="1">
      <c r="A114" s="136" t="s">
        <v>297</v>
      </c>
      <c r="B114" s="130" t="s">
        <v>203</v>
      </c>
      <c r="C114" s="130" t="s">
        <v>654</v>
      </c>
      <c r="D114" s="130" t="s">
        <v>773</v>
      </c>
      <c r="E114" s="101" t="s">
        <v>217</v>
      </c>
      <c r="F114" s="101" t="s">
        <v>194</v>
      </c>
      <c r="G114" s="104" t="s">
        <v>458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f t="shared" si="27"/>
        <v>0</v>
      </c>
      <c r="O114" s="254">
        <f t="shared" si="28"/>
        <v>0</v>
      </c>
      <c r="P114" s="254">
        <f t="shared" si="29"/>
        <v>0</v>
      </c>
    </row>
    <row r="115" spans="1:16" s="1" customFormat="1" ht="30" customHeight="1">
      <c r="A115" s="136" t="s">
        <v>297</v>
      </c>
      <c r="B115" s="130" t="s">
        <v>677</v>
      </c>
      <c r="C115" s="130" t="s">
        <v>217</v>
      </c>
      <c r="D115" s="130" t="s">
        <v>774</v>
      </c>
      <c r="E115" s="101" t="s">
        <v>217</v>
      </c>
      <c r="F115" s="101" t="s">
        <v>195</v>
      </c>
      <c r="G115" s="105" t="s">
        <v>459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f t="shared" si="27"/>
        <v>0</v>
      </c>
      <c r="O115" s="254">
        <f t="shared" si="28"/>
        <v>0</v>
      </c>
      <c r="P115" s="254">
        <f t="shared" si="29"/>
        <v>0</v>
      </c>
    </row>
    <row r="116" spans="1:16" s="1" customFormat="1" ht="30" customHeight="1">
      <c r="A116" s="136" t="s">
        <v>297</v>
      </c>
      <c r="B116" s="130" t="s">
        <v>677</v>
      </c>
      <c r="C116" s="130" t="s">
        <v>803</v>
      </c>
      <c r="D116" s="130" t="s">
        <v>775</v>
      </c>
      <c r="E116" s="101" t="s">
        <v>217</v>
      </c>
      <c r="F116" s="101" t="s">
        <v>196</v>
      </c>
      <c r="G116" s="104" t="s">
        <v>737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f t="shared" si="27"/>
        <v>0</v>
      </c>
      <c r="O116" s="254">
        <f t="shared" si="28"/>
        <v>0</v>
      </c>
      <c r="P116" s="254">
        <f t="shared" si="29"/>
        <v>0</v>
      </c>
    </row>
    <row r="117" spans="1:16" s="1" customFormat="1" ht="30" customHeight="1">
      <c r="A117" s="136" t="s">
        <v>297</v>
      </c>
      <c r="B117" s="130" t="s">
        <v>677</v>
      </c>
      <c r="C117" s="130" t="s">
        <v>230</v>
      </c>
      <c r="D117" s="130" t="s">
        <v>776</v>
      </c>
      <c r="E117" s="101" t="s">
        <v>217</v>
      </c>
      <c r="F117" s="101" t="s">
        <v>197</v>
      </c>
      <c r="G117" s="105" t="s">
        <v>738</v>
      </c>
      <c r="H117" s="103">
        <v>101625</v>
      </c>
      <c r="I117" s="103">
        <v>0</v>
      </c>
      <c r="J117" s="103">
        <v>0</v>
      </c>
      <c r="K117" s="103">
        <v>101625</v>
      </c>
      <c r="L117" s="103">
        <v>0</v>
      </c>
      <c r="M117" s="137">
        <f t="shared" si="27"/>
        <v>101625</v>
      </c>
      <c r="O117" s="254">
        <f t="shared" si="28"/>
        <v>101625</v>
      </c>
      <c r="P117" s="254">
        <f t="shared" si="29"/>
        <v>0</v>
      </c>
    </row>
    <row r="118" spans="1:16" s="1" customFormat="1" ht="30" customHeight="1">
      <c r="A118" s="136" t="s">
        <v>297</v>
      </c>
      <c r="B118" s="130" t="s">
        <v>677</v>
      </c>
      <c r="C118" s="130" t="s">
        <v>867</v>
      </c>
      <c r="D118" s="130" t="s">
        <v>777</v>
      </c>
      <c r="E118" s="101" t="s">
        <v>217</v>
      </c>
      <c r="F118" s="101" t="s">
        <v>198</v>
      </c>
      <c r="G118" s="105" t="s">
        <v>739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f t="shared" si="27"/>
        <v>0</v>
      </c>
      <c r="O118" s="254">
        <f t="shared" si="28"/>
        <v>0</v>
      </c>
      <c r="P118" s="254">
        <f t="shared" si="29"/>
        <v>0</v>
      </c>
    </row>
    <row r="119" spans="1:16" s="1" customFormat="1" ht="30" customHeight="1">
      <c r="A119" s="136" t="s">
        <v>297</v>
      </c>
      <c r="B119" s="130" t="s">
        <v>677</v>
      </c>
      <c r="C119" s="130" t="s">
        <v>828</v>
      </c>
      <c r="D119" s="130" t="s">
        <v>778</v>
      </c>
      <c r="E119" s="101" t="s">
        <v>217</v>
      </c>
      <c r="F119" s="101" t="s">
        <v>199</v>
      </c>
      <c r="G119" s="105" t="s">
        <v>740</v>
      </c>
      <c r="H119" s="103">
        <v>159200</v>
      </c>
      <c r="I119" s="103">
        <v>0</v>
      </c>
      <c r="J119" s="103">
        <v>0</v>
      </c>
      <c r="K119" s="103">
        <v>159200</v>
      </c>
      <c r="L119" s="103">
        <v>0</v>
      </c>
      <c r="M119" s="137">
        <f t="shared" si="27"/>
        <v>159200</v>
      </c>
      <c r="O119" s="254">
        <f t="shared" si="28"/>
        <v>159200</v>
      </c>
      <c r="P119" s="254">
        <f t="shared" si="29"/>
        <v>0</v>
      </c>
    </row>
    <row r="120" spans="1:16" s="1" customFormat="1" ht="30" customHeight="1">
      <c r="A120" s="136" t="s">
        <v>297</v>
      </c>
      <c r="B120" s="130" t="s">
        <v>677</v>
      </c>
      <c r="C120" s="130" t="s">
        <v>643</v>
      </c>
      <c r="D120" s="130" t="s">
        <v>779</v>
      </c>
      <c r="E120" s="101" t="s">
        <v>217</v>
      </c>
      <c r="F120" s="101" t="s">
        <v>200</v>
      </c>
      <c r="G120" s="105" t="s">
        <v>542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f t="shared" si="27"/>
        <v>0</v>
      </c>
      <c r="O120" s="254">
        <f t="shared" si="28"/>
        <v>0</v>
      </c>
      <c r="P120" s="254">
        <f t="shared" si="29"/>
        <v>0</v>
      </c>
    </row>
    <row r="121" spans="1:16" s="1" customFormat="1" ht="30" customHeight="1">
      <c r="A121" s="136" t="s">
        <v>297</v>
      </c>
      <c r="B121" s="130" t="s">
        <v>677</v>
      </c>
      <c r="C121" s="130" t="s">
        <v>830</v>
      </c>
      <c r="D121" s="130" t="s">
        <v>780</v>
      </c>
      <c r="E121" s="101" t="s">
        <v>217</v>
      </c>
      <c r="F121" s="101" t="s">
        <v>201</v>
      </c>
      <c r="G121" s="105" t="s">
        <v>543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f t="shared" si="27"/>
        <v>0</v>
      </c>
      <c r="O121" s="254">
        <f t="shared" si="28"/>
        <v>0</v>
      </c>
      <c r="P121" s="254">
        <f t="shared" si="29"/>
        <v>0</v>
      </c>
    </row>
    <row r="122" spans="1:16" s="1" customFormat="1" ht="30" customHeight="1">
      <c r="A122" s="136" t="s">
        <v>297</v>
      </c>
      <c r="B122" s="130" t="s">
        <v>677</v>
      </c>
      <c r="C122" s="130" t="s">
        <v>866</v>
      </c>
      <c r="D122" s="130" t="s">
        <v>781</v>
      </c>
      <c r="E122" s="101" t="s">
        <v>217</v>
      </c>
      <c r="F122" s="101" t="s">
        <v>927</v>
      </c>
      <c r="G122" s="105" t="s">
        <v>544</v>
      </c>
      <c r="H122" s="103">
        <v>45000</v>
      </c>
      <c r="I122" s="103">
        <v>0</v>
      </c>
      <c r="J122" s="103">
        <v>0</v>
      </c>
      <c r="K122" s="103">
        <v>0</v>
      </c>
      <c r="L122" s="103">
        <v>45000</v>
      </c>
      <c r="M122" s="137">
        <f t="shared" si="27"/>
        <v>45000</v>
      </c>
      <c r="O122" s="254">
        <f t="shared" si="28"/>
        <v>45000</v>
      </c>
      <c r="P122" s="254">
        <f t="shared" si="29"/>
        <v>0</v>
      </c>
    </row>
    <row r="123" spans="1:16" s="1" customFormat="1" ht="30" customHeight="1">
      <c r="A123" s="136" t="s">
        <v>297</v>
      </c>
      <c r="B123" s="130" t="s">
        <v>677</v>
      </c>
      <c r="C123" s="130" t="s">
        <v>654</v>
      </c>
      <c r="D123" s="130" t="s">
        <v>782</v>
      </c>
      <c r="E123" s="101" t="s">
        <v>217</v>
      </c>
      <c r="F123" s="101" t="s">
        <v>928</v>
      </c>
      <c r="G123" s="105" t="s">
        <v>545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f t="shared" si="27"/>
        <v>0</v>
      </c>
      <c r="O123" s="254">
        <f t="shared" si="28"/>
        <v>0</v>
      </c>
      <c r="P123" s="254">
        <f t="shared" si="29"/>
        <v>0</v>
      </c>
    </row>
    <row r="124" spans="1:16" s="1" customFormat="1" ht="30" customHeight="1">
      <c r="A124" s="136" t="s">
        <v>297</v>
      </c>
      <c r="B124" s="130" t="s">
        <v>222</v>
      </c>
      <c r="C124" s="130" t="s">
        <v>803</v>
      </c>
      <c r="D124" s="130" t="s">
        <v>783</v>
      </c>
      <c r="E124" s="101" t="s">
        <v>217</v>
      </c>
      <c r="F124" s="101" t="s">
        <v>929</v>
      </c>
      <c r="G124" s="105" t="s">
        <v>546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f t="shared" si="27"/>
        <v>0</v>
      </c>
      <c r="O124" s="254">
        <f t="shared" si="28"/>
        <v>0</v>
      </c>
      <c r="P124" s="254">
        <f t="shared" si="29"/>
        <v>0</v>
      </c>
    </row>
    <row r="125" spans="1:13" s="112" customFormat="1" ht="39.75" customHeight="1">
      <c r="A125" s="135" t="s">
        <v>547</v>
      </c>
      <c r="B125" s="113"/>
      <c r="C125" s="113"/>
      <c r="D125" s="113"/>
      <c r="E125" s="113"/>
      <c r="F125" s="113"/>
      <c r="G125" s="109"/>
      <c r="H125" s="111">
        <f aca="true" t="shared" si="30" ref="H125:M125">SUM(H126)</f>
        <v>12139641.94</v>
      </c>
      <c r="I125" s="111">
        <f t="shared" si="30"/>
        <v>96376.72</v>
      </c>
      <c r="J125" s="111">
        <f t="shared" si="30"/>
        <v>483105</v>
      </c>
      <c r="K125" s="111">
        <f t="shared" si="30"/>
        <v>0</v>
      </c>
      <c r="L125" s="111">
        <f t="shared" si="30"/>
        <v>11560160.22</v>
      </c>
      <c r="M125" s="132">
        <f t="shared" si="30"/>
        <v>11560160.22</v>
      </c>
    </row>
    <row r="126" spans="1:16" s="1" customFormat="1" ht="30" customHeight="1">
      <c r="A126" s="136" t="s">
        <v>297</v>
      </c>
      <c r="B126" s="130" t="s">
        <v>165</v>
      </c>
      <c r="C126" s="130" t="s">
        <v>803</v>
      </c>
      <c r="D126" s="130" t="s">
        <v>784</v>
      </c>
      <c r="E126" s="101" t="s">
        <v>217</v>
      </c>
      <c r="F126" s="101" t="s">
        <v>930</v>
      </c>
      <c r="G126" s="104" t="s">
        <v>548</v>
      </c>
      <c r="H126" s="103">
        <v>12139641.94</v>
      </c>
      <c r="I126" s="103">
        <v>96376.72</v>
      </c>
      <c r="J126" s="103">
        <v>483105</v>
      </c>
      <c r="K126" s="103">
        <v>0</v>
      </c>
      <c r="L126" s="103">
        <v>11560160.22</v>
      </c>
      <c r="M126" s="137">
        <f>SUM(K126:L126)</f>
        <v>11560160.22</v>
      </c>
      <c r="O126" s="254">
        <f>H126-I126-J126</f>
        <v>11560160.219999999</v>
      </c>
      <c r="P126" s="254">
        <f>M126-O126</f>
        <v>0</v>
      </c>
    </row>
    <row r="127" spans="1:13" s="112" customFormat="1" ht="39.75" customHeight="1">
      <c r="A127" s="135" t="s">
        <v>549</v>
      </c>
      <c r="B127" s="113"/>
      <c r="C127" s="113"/>
      <c r="D127" s="113"/>
      <c r="E127" s="113"/>
      <c r="F127" s="113"/>
      <c r="G127" s="109"/>
      <c r="H127" s="111">
        <f aca="true" t="shared" si="31" ref="H127:M127">SUM(H128:H131)</f>
        <v>77631711.7</v>
      </c>
      <c r="I127" s="111">
        <f t="shared" si="31"/>
        <v>0</v>
      </c>
      <c r="J127" s="111">
        <f t="shared" si="31"/>
        <v>11178972.65</v>
      </c>
      <c r="K127" s="111">
        <f t="shared" si="31"/>
        <v>1687356.7</v>
      </c>
      <c r="L127" s="111">
        <f t="shared" si="31"/>
        <v>64765382.35</v>
      </c>
      <c r="M127" s="132">
        <f t="shared" si="31"/>
        <v>66452739.050000004</v>
      </c>
    </row>
    <row r="128" spans="1:16" s="1" customFormat="1" ht="30" customHeight="1">
      <c r="A128" s="136" t="s">
        <v>297</v>
      </c>
      <c r="B128" s="130" t="s">
        <v>785</v>
      </c>
      <c r="C128" s="130" t="s">
        <v>906</v>
      </c>
      <c r="D128" s="130" t="s">
        <v>786</v>
      </c>
      <c r="E128" s="101" t="s">
        <v>217</v>
      </c>
      <c r="F128" s="101" t="s">
        <v>931</v>
      </c>
      <c r="G128" s="104" t="s">
        <v>145</v>
      </c>
      <c r="H128" s="103">
        <v>76021308.10000001</v>
      </c>
      <c r="I128" s="103">
        <v>0</v>
      </c>
      <c r="J128" s="103">
        <v>11167145.4</v>
      </c>
      <c r="K128" s="103">
        <v>1687356.7</v>
      </c>
      <c r="L128" s="103">
        <v>63166806</v>
      </c>
      <c r="M128" s="137">
        <f>SUM(K128:L128)</f>
        <v>64854162.7</v>
      </c>
      <c r="O128" s="254">
        <f>H128-I128-J128</f>
        <v>64854162.70000001</v>
      </c>
      <c r="P128" s="254">
        <f>M128-O128</f>
        <v>0</v>
      </c>
    </row>
    <row r="129" spans="1:16" s="1" customFormat="1" ht="30" customHeight="1">
      <c r="A129" s="136" t="s">
        <v>297</v>
      </c>
      <c r="B129" s="130" t="s">
        <v>785</v>
      </c>
      <c r="C129" s="130" t="s">
        <v>906</v>
      </c>
      <c r="D129" s="130" t="s">
        <v>787</v>
      </c>
      <c r="E129" s="101" t="s">
        <v>217</v>
      </c>
      <c r="F129" s="101" t="s">
        <v>932</v>
      </c>
      <c r="G129" s="104" t="s">
        <v>146</v>
      </c>
      <c r="H129" s="103">
        <v>108571.53</v>
      </c>
      <c r="I129" s="103">
        <v>0</v>
      </c>
      <c r="J129" s="103">
        <v>0</v>
      </c>
      <c r="K129" s="103">
        <v>0</v>
      </c>
      <c r="L129" s="103">
        <v>108571.53</v>
      </c>
      <c r="M129" s="137">
        <f>SUM(K129:L129)</f>
        <v>108571.53</v>
      </c>
      <c r="O129" s="254">
        <f>H129-I129-J129</f>
        <v>108571.53</v>
      </c>
      <c r="P129" s="254">
        <f>M129-O129</f>
        <v>0</v>
      </c>
    </row>
    <row r="130" spans="1:16" s="1" customFormat="1" ht="30" customHeight="1">
      <c r="A130" s="136" t="s">
        <v>297</v>
      </c>
      <c r="B130" s="130" t="s">
        <v>785</v>
      </c>
      <c r="C130" s="130" t="s">
        <v>906</v>
      </c>
      <c r="D130" s="130" t="s">
        <v>788</v>
      </c>
      <c r="E130" s="101" t="s">
        <v>217</v>
      </c>
      <c r="F130" s="101" t="s">
        <v>933</v>
      </c>
      <c r="G130" s="104" t="s">
        <v>147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f>SUM(K130:L130)</f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297</v>
      </c>
      <c r="B131" s="130" t="s">
        <v>785</v>
      </c>
      <c r="C131" s="130" t="s">
        <v>906</v>
      </c>
      <c r="D131" s="130" t="s">
        <v>789</v>
      </c>
      <c r="E131" s="101" t="s">
        <v>217</v>
      </c>
      <c r="F131" s="101" t="s">
        <v>934</v>
      </c>
      <c r="G131" s="104" t="s">
        <v>148</v>
      </c>
      <c r="H131" s="103">
        <v>1501832.07</v>
      </c>
      <c r="I131" s="103">
        <v>0</v>
      </c>
      <c r="J131" s="103">
        <v>11827.25</v>
      </c>
      <c r="K131" s="103">
        <v>0</v>
      </c>
      <c r="L131" s="103">
        <v>1490004.82</v>
      </c>
      <c r="M131" s="137">
        <f>SUM(K131:L131)</f>
        <v>1490004.82</v>
      </c>
      <c r="O131" s="254">
        <f>H131-I131-J131</f>
        <v>1490004.82</v>
      </c>
      <c r="P131" s="254">
        <f>M131-O131</f>
        <v>0</v>
      </c>
    </row>
    <row r="132" spans="1:13" s="112" customFormat="1" ht="39.75" customHeight="1">
      <c r="A132" s="135" t="s">
        <v>149</v>
      </c>
      <c r="B132" s="113"/>
      <c r="C132" s="113"/>
      <c r="D132" s="113"/>
      <c r="E132" s="113"/>
      <c r="F132" s="113"/>
      <c r="G132" s="109"/>
      <c r="H132" s="111">
        <f aca="true" t="shared" si="32" ref="H132:M132">SUM(H133:H142)</f>
        <v>73819002.39999999</v>
      </c>
      <c r="I132" s="111">
        <f t="shared" si="32"/>
        <v>0</v>
      </c>
      <c r="J132" s="111">
        <f t="shared" si="32"/>
        <v>4464830.39</v>
      </c>
      <c r="K132" s="111">
        <f t="shared" si="32"/>
        <v>34410916.4</v>
      </c>
      <c r="L132" s="111">
        <f t="shared" si="32"/>
        <v>34943255.61</v>
      </c>
      <c r="M132" s="132">
        <f t="shared" si="32"/>
        <v>69354172.00999999</v>
      </c>
    </row>
    <row r="133" spans="1:16" s="1" customFormat="1" ht="30" customHeight="1">
      <c r="A133" s="136" t="s">
        <v>297</v>
      </c>
      <c r="B133" s="130" t="s">
        <v>168</v>
      </c>
      <c r="C133" s="130" t="s">
        <v>633</v>
      </c>
      <c r="D133" s="130" t="s">
        <v>790</v>
      </c>
      <c r="E133" s="101" t="s">
        <v>217</v>
      </c>
      <c r="F133" s="101" t="s">
        <v>935</v>
      </c>
      <c r="G133" s="104" t="s">
        <v>871</v>
      </c>
      <c r="H133" s="103">
        <v>6574460.33</v>
      </c>
      <c r="I133" s="103">
        <v>0</v>
      </c>
      <c r="J133" s="103">
        <v>0</v>
      </c>
      <c r="K133" s="103">
        <v>6574460.33</v>
      </c>
      <c r="L133" s="103">
        <v>0</v>
      </c>
      <c r="M133" s="137">
        <f aca="true" t="shared" si="33" ref="M133:M142">SUM(K133:L133)</f>
        <v>6574460.33</v>
      </c>
      <c r="O133" s="254">
        <f aca="true" t="shared" si="34" ref="O133:O142">H133-I133-J133</f>
        <v>6574460.33</v>
      </c>
      <c r="P133" s="254">
        <f aca="true" t="shared" si="35" ref="P133:P142">M133-O133</f>
        <v>0</v>
      </c>
    </row>
    <row r="134" spans="1:16" s="1" customFormat="1" ht="30" customHeight="1">
      <c r="A134" s="136" t="s">
        <v>297</v>
      </c>
      <c r="B134" s="130" t="s">
        <v>157</v>
      </c>
      <c r="C134" s="130" t="s">
        <v>633</v>
      </c>
      <c r="D134" s="130" t="s">
        <v>791</v>
      </c>
      <c r="E134" s="101" t="s">
        <v>217</v>
      </c>
      <c r="F134" s="101" t="s">
        <v>241</v>
      </c>
      <c r="G134" s="104" t="s">
        <v>872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f t="shared" si="33"/>
        <v>0</v>
      </c>
      <c r="O134" s="254">
        <f t="shared" si="34"/>
        <v>0</v>
      </c>
      <c r="P134" s="254">
        <f t="shared" si="35"/>
        <v>0</v>
      </c>
    </row>
    <row r="135" spans="1:16" s="1" customFormat="1" ht="30" customHeight="1">
      <c r="A135" s="136" t="s">
        <v>297</v>
      </c>
      <c r="B135" s="130" t="s">
        <v>157</v>
      </c>
      <c r="C135" s="130" t="s">
        <v>633</v>
      </c>
      <c r="D135" s="130" t="s">
        <v>792</v>
      </c>
      <c r="E135" s="101" t="s">
        <v>217</v>
      </c>
      <c r="F135" s="101" t="s">
        <v>242</v>
      </c>
      <c r="G135" s="104" t="s">
        <v>479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f t="shared" si="33"/>
        <v>0</v>
      </c>
      <c r="O135" s="254">
        <f t="shared" si="34"/>
        <v>0</v>
      </c>
      <c r="P135" s="254">
        <f t="shared" si="35"/>
        <v>0</v>
      </c>
    </row>
    <row r="136" spans="1:16" s="1" customFormat="1" ht="30" customHeight="1">
      <c r="A136" s="136" t="s">
        <v>297</v>
      </c>
      <c r="B136" s="130" t="s">
        <v>647</v>
      </c>
      <c r="C136" s="130" t="s">
        <v>633</v>
      </c>
      <c r="D136" s="130" t="s">
        <v>460</v>
      </c>
      <c r="E136" s="101" t="s">
        <v>217</v>
      </c>
      <c r="F136" s="101" t="s">
        <v>243</v>
      </c>
      <c r="G136" s="104" t="s">
        <v>480</v>
      </c>
      <c r="H136" s="103">
        <v>13940322.42</v>
      </c>
      <c r="I136" s="103">
        <v>0</v>
      </c>
      <c r="J136" s="103">
        <v>0</v>
      </c>
      <c r="K136" s="103">
        <v>7697826.42</v>
      </c>
      <c r="L136" s="103">
        <v>6242496</v>
      </c>
      <c r="M136" s="137">
        <f t="shared" si="33"/>
        <v>13940322.42</v>
      </c>
      <c r="O136" s="254">
        <f t="shared" si="34"/>
        <v>13940322.42</v>
      </c>
      <c r="P136" s="254">
        <f t="shared" si="35"/>
        <v>0</v>
      </c>
    </row>
    <row r="137" spans="1:16" s="1" customFormat="1" ht="30" customHeight="1">
      <c r="A137" s="136" t="s">
        <v>297</v>
      </c>
      <c r="B137" s="130" t="s">
        <v>227</v>
      </c>
      <c r="C137" s="130" t="s">
        <v>633</v>
      </c>
      <c r="D137" s="130" t="s">
        <v>461</v>
      </c>
      <c r="E137" s="101" t="s">
        <v>633</v>
      </c>
      <c r="F137" s="101" t="s">
        <v>244</v>
      </c>
      <c r="G137" s="104" t="s">
        <v>481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f t="shared" si="33"/>
        <v>0</v>
      </c>
      <c r="O137" s="254">
        <f t="shared" si="34"/>
        <v>0</v>
      </c>
      <c r="P137" s="254">
        <f t="shared" si="35"/>
        <v>0</v>
      </c>
    </row>
    <row r="138" spans="1:16" s="1" customFormat="1" ht="30" customHeight="1">
      <c r="A138" s="136" t="s">
        <v>297</v>
      </c>
      <c r="B138" s="130" t="s">
        <v>227</v>
      </c>
      <c r="C138" s="130" t="s">
        <v>633</v>
      </c>
      <c r="D138" s="130" t="s">
        <v>462</v>
      </c>
      <c r="E138" s="101" t="s">
        <v>633</v>
      </c>
      <c r="F138" s="101" t="s">
        <v>245</v>
      </c>
      <c r="G138" s="104" t="s">
        <v>482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f t="shared" si="33"/>
        <v>0</v>
      </c>
      <c r="O138" s="254">
        <f t="shared" si="34"/>
        <v>0</v>
      </c>
      <c r="P138" s="254">
        <f t="shared" si="35"/>
        <v>0</v>
      </c>
    </row>
    <row r="139" spans="1:16" s="1" customFormat="1" ht="30" customHeight="1">
      <c r="A139" s="136" t="s">
        <v>297</v>
      </c>
      <c r="B139" s="130" t="s">
        <v>227</v>
      </c>
      <c r="C139" s="130" t="s">
        <v>633</v>
      </c>
      <c r="D139" s="130" t="s">
        <v>463</v>
      </c>
      <c r="E139" s="101" t="s">
        <v>217</v>
      </c>
      <c r="F139" s="101" t="s">
        <v>246</v>
      </c>
      <c r="G139" s="104" t="s">
        <v>483</v>
      </c>
      <c r="H139" s="103">
        <v>23597685.740000002</v>
      </c>
      <c r="I139" s="103">
        <v>0</v>
      </c>
      <c r="J139" s="103">
        <v>54619.9</v>
      </c>
      <c r="K139" s="103">
        <v>12217387.27</v>
      </c>
      <c r="L139" s="103">
        <v>11325678.57</v>
      </c>
      <c r="M139" s="137">
        <f t="shared" si="33"/>
        <v>23543065.84</v>
      </c>
      <c r="O139" s="254">
        <f t="shared" si="34"/>
        <v>23543065.840000004</v>
      </c>
      <c r="P139" s="254">
        <f t="shared" si="35"/>
        <v>0</v>
      </c>
    </row>
    <row r="140" spans="1:16" s="1" customFormat="1" ht="30" customHeight="1">
      <c r="A140" s="136" t="s">
        <v>297</v>
      </c>
      <c r="B140" s="130" t="s">
        <v>659</v>
      </c>
      <c r="C140" s="130" t="s">
        <v>633</v>
      </c>
      <c r="D140" s="130" t="s">
        <v>332</v>
      </c>
      <c r="E140" s="101" t="s">
        <v>217</v>
      </c>
      <c r="F140" s="101" t="s">
        <v>247</v>
      </c>
      <c r="G140" s="104" t="s">
        <v>484</v>
      </c>
      <c r="H140" s="103">
        <v>26481253.8</v>
      </c>
      <c r="I140" s="103">
        <v>0</v>
      </c>
      <c r="J140" s="103">
        <v>4119172.76</v>
      </c>
      <c r="K140" s="103">
        <v>4987000</v>
      </c>
      <c r="L140" s="103">
        <v>17375081.04</v>
      </c>
      <c r="M140" s="137">
        <f t="shared" si="33"/>
        <v>22362081.04</v>
      </c>
      <c r="O140" s="254">
        <f t="shared" si="34"/>
        <v>22362081.04</v>
      </c>
      <c r="P140" s="254">
        <f t="shared" si="35"/>
        <v>0</v>
      </c>
    </row>
    <row r="141" spans="1:16" s="1" customFormat="1" ht="30" customHeight="1">
      <c r="A141" s="136" t="s">
        <v>297</v>
      </c>
      <c r="B141" s="130" t="s">
        <v>203</v>
      </c>
      <c r="C141" s="130" t="s">
        <v>633</v>
      </c>
      <c r="D141" s="130" t="s">
        <v>333</v>
      </c>
      <c r="E141" s="101" t="s">
        <v>217</v>
      </c>
      <c r="F141" s="101" t="s">
        <v>248</v>
      </c>
      <c r="G141" s="106" t="s">
        <v>485</v>
      </c>
      <c r="H141" s="103">
        <v>1805884</v>
      </c>
      <c r="I141" s="103">
        <v>0</v>
      </c>
      <c r="J141" s="103">
        <v>0</v>
      </c>
      <c r="K141" s="103">
        <v>1805884</v>
      </c>
      <c r="L141" s="103">
        <v>0</v>
      </c>
      <c r="M141" s="137">
        <f t="shared" si="33"/>
        <v>1805884</v>
      </c>
      <c r="O141" s="254">
        <f t="shared" si="34"/>
        <v>1805884</v>
      </c>
      <c r="P141" s="254">
        <f t="shared" si="35"/>
        <v>0</v>
      </c>
    </row>
    <row r="142" spans="1:16" s="1" customFormat="1" ht="30" customHeight="1">
      <c r="A142" s="136" t="s">
        <v>297</v>
      </c>
      <c r="B142" s="130" t="s">
        <v>677</v>
      </c>
      <c r="C142" s="130" t="s">
        <v>633</v>
      </c>
      <c r="D142" s="130" t="s">
        <v>334</v>
      </c>
      <c r="E142" s="101" t="s">
        <v>217</v>
      </c>
      <c r="F142" s="101" t="s">
        <v>249</v>
      </c>
      <c r="G142" s="104" t="s">
        <v>553</v>
      </c>
      <c r="H142" s="103">
        <v>1128358.38</v>
      </c>
      <c r="I142" s="103">
        <v>0</v>
      </c>
      <c r="J142" s="103">
        <v>0</v>
      </c>
      <c r="K142" s="103">
        <v>1128358.38</v>
      </c>
      <c r="L142" s="103">
        <v>0</v>
      </c>
      <c r="M142" s="137">
        <f t="shared" si="33"/>
        <v>1128358.38</v>
      </c>
      <c r="O142" s="254">
        <f t="shared" si="34"/>
        <v>1128358.38</v>
      </c>
      <c r="P142" s="254">
        <f t="shared" si="35"/>
        <v>0</v>
      </c>
    </row>
    <row r="143" spans="1:13" s="112" customFormat="1" ht="39.75" customHeight="1">
      <c r="A143" s="135" t="s">
        <v>554</v>
      </c>
      <c r="B143" s="113"/>
      <c r="C143" s="113"/>
      <c r="D143" s="113"/>
      <c r="E143" s="113"/>
      <c r="F143" s="113"/>
      <c r="G143" s="109"/>
      <c r="H143" s="111">
        <f aca="true" t="shared" si="36" ref="H143:M143">SUM(H144:H146)</f>
        <v>5253000</v>
      </c>
      <c r="I143" s="111">
        <f t="shared" si="36"/>
        <v>0</v>
      </c>
      <c r="J143" s="111">
        <f t="shared" si="36"/>
        <v>0</v>
      </c>
      <c r="K143" s="111">
        <f t="shared" si="36"/>
        <v>880000</v>
      </c>
      <c r="L143" s="111">
        <f t="shared" si="36"/>
        <v>4373000</v>
      </c>
      <c r="M143" s="132">
        <f t="shared" si="36"/>
        <v>5253000</v>
      </c>
    </row>
    <row r="144" spans="1:16" s="1" customFormat="1" ht="30" customHeight="1">
      <c r="A144" s="136" t="s">
        <v>297</v>
      </c>
      <c r="B144" s="130" t="s">
        <v>647</v>
      </c>
      <c r="C144" s="130" t="s">
        <v>803</v>
      </c>
      <c r="D144" s="130" t="s">
        <v>335</v>
      </c>
      <c r="E144" s="101" t="s">
        <v>800</v>
      </c>
      <c r="F144" s="101" t="s">
        <v>487</v>
      </c>
      <c r="G144" s="104" t="s">
        <v>555</v>
      </c>
      <c r="H144" s="103">
        <v>3813000</v>
      </c>
      <c r="I144" s="103">
        <v>0</v>
      </c>
      <c r="J144" s="103">
        <v>0</v>
      </c>
      <c r="K144" s="103">
        <v>0</v>
      </c>
      <c r="L144" s="103">
        <v>3813000</v>
      </c>
      <c r="M144" s="137">
        <f>SUM(K144:L144)</f>
        <v>3813000</v>
      </c>
      <c r="O144" s="254">
        <f>H144-I144-J144</f>
        <v>3813000</v>
      </c>
      <c r="P144" s="254">
        <f>M144-O144</f>
        <v>0</v>
      </c>
    </row>
    <row r="145" spans="1:16" s="1" customFormat="1" ht="30" customHeight="1">
      <c r="A145" s="136" t="s">
        <v>297</v>
      </c>
      <c r="B145" s="130" t="s">
        <v>648</v>
      </c>
      <c r="C145" s="130" t="s">
        <v>137</v>
      </c>
      <c r="D145" s="130" t="s">
        <v>336</v>
      </c>
      <c r="E145" s="101" t="s">
        <v>830</v>
      </c>
      <c r="F145" s="101" t="s">
        <v>250</v>
      </c>
      <c r="G145" s="104" t="s">
        <v>556</v>
      </c>
      <c r="H145" s="103">
        <v>800000</v>
      </c>
      <c r="I145" s="103">
        <v>0</v>
      </c>
      <c r="J145" s="103">
        <v>0</v>
      </c>
      <c r="K145" s="103">
        <v>500000</v>
      </c>
      <c r="L145" s="103">
        <v>300000</v>
      </c>
      <c r="M145" s="137">
        <f>SUM(K145:L145)</f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297</v>
      </c>
      <c r="B146" s="130" t="s">
        <v>648</v>
      </c>
      <c r="C146" s="130" t="s">
        <v>137</v>
      </c>
      <c r="D146" s="130" t="s">
        <v>337</v>
      </c>
      <c r="E146" s="101" t="s">
        <v>830</v>
      </c>
      <c r="F146" s="101" t="s">
        <v>251</v>
      </c>
      <c r="G146" s="104" t="s">
        <v>557</v>
      </c>
      <c r="H146" s="103">
        <v>640000</v>
      </c>
      <c r="I146" s="103">
        <v>0</v>
      </c>
      <c r="J146" s="103">
        <v>0</v>
      </c>
      <c r="K146" s="103">
        <v>380000</v>
      </c>
      <c r="L146" s="103">
        <v>260000</v>
      </c>
      <c r="M146" s="137">
        <f>SUM(K146:L146)</f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558</v>
      </c>
      <c r="B147" s="113"/>
      <c r="C147" s="113"/>
      <c r="D147" s="113"/>
      <c r="E147" s="113"/>
      <c r="F147" s="113"/>
      <c r="G147" s="109"/>
      <c r="H147" s="111">
        <f aca="true" t="shared" si="37" ref="H147:M147">SUM(H148:H149)</f>
        <v>242347269.01</v>
      </c>
      <c r="I147" s="111">
        <f t="shared" si="37"/>
        <v>714802.06</v>
      </c>
      <c r="J147" s="111">
        <f t="shared" si="37"/>
        <v>227249000.67</v>
      </c>
      <c r="K147" s="111">
        <f t="shared" si="37"/>
        <v>3150273.83</v>
      </c>
      <c r="L147" s="111">
        <f t="shared" si="37"/>
        <v>11233192.45</v>
      </c>
      <c r="M147" s="132">
        <f t="shared" si="37"/>
        <v>14383466.280000001</v>
      </c>
    </row>
    <row r="148" spans="1:16" s="1" customFormat="1" ht="30" customHeight="1">
      <c r="A148" s="136" t="s">
        <v>297</v>
      </c>
      <c r="B148" s="130" t="s">
        <v>647</v>
      </c>
      <c r="C148" s="130" t="s">
        <v>800</v>
      </c>
      <c r="D148" s="130" t="s">
        <v>338</v>
      </c>
      <c r="E148" s="101"/>
      <c r="F148" s="101" t="s">
        <v>338</v>
      </c>
      <c r="G148" s="105" t="s">
        <v>559</v>
      </c>
      <c r="H148" s="103">
        <v>138451343.98</v>
      </c>
      <c r="I148" s="103">
        <v>15282.52</v>
      </c>
      <c r="J148" s="103">
        <v>133095552.66000001</v>
      </c>
      <c r="K148" s="103">
        <v>610787.99</v>
      </c>
      <c r="L148" s="103">
        <v>4729720.81</v>
      </c>
      <c r="M148" s="137">
        <f>SUM(K148:L148)</f>
        <v>5340508.8</v>
      </c>
      <c r="O148" s="254">
        <f>H148-I148-J148</f>
        <v>5340508.799999967</v>
      </c>
      <c r="P148" s="254">
        <f>M148-O148</f>
        <v>3.259629011154175E-08</v>
      </c>
    </row>
    <row r="149" spans="1:16" s="1" customFormat="1" ht="30" customHeight="1">
      <c r="A149" s="136" t="s">
        <v>297</v>
      </c>
      <c r="B149" s="130" t="s">
        <v>647</v>
      </c>
      <c r="C149" s="130" t="s">
        <v>800</v>
      </c>
      <c r="D149" s="130" t="s">
        <v>339</v>
      </c>
      <c r="E149" s="101"/>
      <c r="F149" s="101" t="s">
        <v>339</v>
      </c>
      <c r="G149" s="105" t="s">
        <v>560</v>
      </c>
      <c r="H149" s="103">
        <v>103895925.03</v>
      </c>
      <c r="I149" s="103">
        <v>699519.54</v>
      </c>
      <c r="J149" s="103">
        <v>94153448.00999998</v>
      </c>
      <c r="K149" s="103">
        <v>2539485.84</v>
      </c>
      <c r="L149" s="103">
        <v>6503471.64</v>
      </c>
      <c r="M149" s="137">
        <f>SUM(K149:L149)</f>
        <v>9042957.48</v>
      </c>
      <c r="O149" s="254">
        <f>H149-I149-J149</f>
        <v>9042957.48000002</v>
      </c>
      <c r="P149" s="254">
        <f>M149-O149</f>
        <v>-1.862645149230957E-08</v>
      </c>
    </row>
    <row r="150" spans="1:13" s="112" customFormat="1" ht="39.75" customHeight="1">
      <c r="A150" s="135" t="s">
        <v>561</v>
      </c>
      <c r="B150" s="113"/>
      <c r="C150" s="113"/>
      <c r="D150" s="113"/>
      <c r="E150" s="113"/>
      <c r="F150" s="113"/>
      <c r="G150" s="109"/>
      <c r="H150" s="111">
        <f aca="true" t="shared" si="38" ref="H150:M150">SUM(H151)</f>
        <v>44865691.089999996</v>
      </c>
      <c r="I150" s="111">
        <f t="shared" si="38"/>
        <v>0</v>
      </c>
      <c r="J150" s="111">
        <f t="shared" si="38"/>
        <v>44674879.39999999</v>
      </c>
      <c r="K150" s="111">
        <f t="shared" si="38"/>
        <v>0</v>
      </c>
      <c r="L150" s="111">
        <f t="shared" si="38"/>
        <v>190811.69</v>
      </c>
      <c r="M150" s="132">
        <f t="shared" si="38"/>
        <v>190811.69</v>
      </c>
    </row>
    <row r="151" spans="1:16" s="1" customFormat="1" ht="30" customHeight="1">
      <c r="A151" s="136" t="s">
        <v>297</v>
      </c>
      <c r="B151" s="130" t="s">
        <v>157</v>
      </c>
      <c r="C151" s="130" t="s">
        <v>217</v>
      </c>
      <c r="D151" s="130" t="s">
        <v>340</v>
      </c>
      <c r="E151" s="101"/>
      <c r="F151" s="101" t="s">
        <v>340</v>
      </c>
      <c r="G151" s="104" t="s">
        <v>562</v>
      </c>
      <c r="H151" s="103">
        <v>44865691.089999996</v>
      </c>
      <c r="I151" s="103">
        <v>0</v>
      </c>
      <c r="J151" s="103">
        <v>44674879.39999999</v>
      </c>
      <c r="K151" s="103">
        <v>0</v>
      </c>
      <c r="L151" s="103">
        <v>190811.69</v>
      </c>
      <c r="M151" s="137">
        <f>SUM(K151:L151)</f>
        <v>190811.69</v>
      </c>
      <c r="O151" s="254">
        <f>H151-I151-J151</f>
        <v>190811.69000000507</v>
      </c>
      <c r="P151" s="254">
        <f>M151-O151</f>
        <v>-5.0640664994716644E-09</v>
      </c>
    </row>
    <row r="152" spans="1:13" s="112" customFormat="1" ht="39.75" customHeight="1">
      <c r="A152" s="135" t="s">
        <v>563</v>
      </c>
      <c r="B152" s="113"/>
      <c r="C152" s="113"/>
      <c r="D152" s="113"/>
      <c r="E152" s="113"/>
      <c r="F152" s="113"/>
      <c r="G152" s="109"/>
      <c r="H152" s="110">
        <f aca="true" t="shared" si="39" ref="H152:M152">SUM(H153:H154)</f>
        <v>29517870.6</v>
      </c>
      <c r="I152" s="110">
        <f t="shared" si="39"/>
        <v>0</v>
      </c>
      <c r="J152" s="110">
        <f t="shared" si="39"/>
        <v>25485048.440000005</v>
      </c>
      <c r="K152" s="110">
        <f t="shared" si="39"/>
        <v>0.03</v>
      </c>
      <c r="L152" s="110">
        <f t="shared" si="39"/>
        <v>4032822.1300000004</v>
      </c>
      <c r="M152" s="132">
        <f t="shared" si="39"/>
        <v>4032822.16</v>
      </c>
    </row>
    <row r="153" spans="1:16" s="1" customFormat="1" ht="30" customHeight="1">
      <c r="A153" s="136" t="s">
        <v>297</v>
      </c>
      <c r="B153" s="130" t="s">
        <v>157</v>
      </c>
      <c r="C153" s="130" t="s">
        <v>217</v>
      </c>
      <c r="D153" s="130" t="s">
        <v>341</v>
      </c>
      <c r="E153" s="101"/>
      <c r="F153" s="101" t="s">
        <v>341</v>
      </c>
      <c r="G153" s="104" t="s">
        <v>377</v>
      </c>
      <c r="H153" s="103">
        <v>27427936.810000002</v>
      </c>
      <c r="I153" s="103">
        <v>0</v>
      </c>
      <c r="J153" s="103">
        <v>23757047.330000006</v>
      </c>
      <c r="K153" s="103">
        <v>0.03</v>
      </c>
      <c r="L153" s="103">
        <v>3670889.45</v>
      </c>
      <c r="M153" s="137">
        <f>SUM(K153:L153)</f>
        <v>3670889.48</v>
      </c>
      <c r="O153" s="254">
        <f>H153-I153-J153</f>
        <v>3670889.4799999967</v>
      </c>
      <c r="P153" s="254">
        <f>M153-O153</f>
        <v>0</v>
      </c>
    </row>
    <row r="154" spans="1:16" s="1" customFormat="1" ht="30" customHeight="1">
      <c r="A154" s="136" t="s">
        <v>297</v>
      </c>
      <c r="B154" s="130" t="s">
        <v>157</v>
      </c>
      <c r="C154" s="130" t="s">
        <v>217</v>
      </c>
      <c r="D154" s="130" t="s">
        <v>341</v>
      </c>
      <c r="E154" s="101"/>
      <c r="F154" s="101" t="s">
        <v>90</v>
      </c>
      <c r="G154" s="104" t="s">
        <v>376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f>SUM(K154:L154)</f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564</v>
      </c>
      <c r="B155" s="113"/>
      <c r="C155" s="113"/>
      <c r="D155" s="113"/>
      <c r="E155" s="113"/>
      <c r="F155" s="113"/>
      <c r="G155" s="109"/>
      <c r="H155" s="111">
        <f aca="true" t="shared" si="40" ref="H155:M155">SUM(H156:H165)</f>
        <v>1731517.7799999998</v>
      </c>
      <c r="I155" s="111">
        <f t="shared" si="40"/>
        <v>0</v>
      </c>
      <c r="J155" s="111">
        <f t="shared" si="40"/>
        <v>0</v>
      </c>
      <c r="K155" s="111">
        <f t="shared" si="40"/>
        <v>1037216.38</v>
      </c>
      <c r="L155" s="111">
        <f t="shared" si="40"/>
        <v>694301.4</v>
      </c>
      <c r="M155" s="132">
        <f t="shared" si="40"/>
        <v>1731517.7799999998</v>
      </c>
    </row>
    <row r="156" spans="1:16" s="1" customFormat="1" ht="30" customHeight="1">
      <c r="A156" s="136" t="s">
        <v>297</v>
      </c>
      <c r="B156" s="130" t="s">
        <v>168</v>
      </c>
      <c r="C156" s="130" t="s">
        <v>812</v>
      </c>
      <c r="D156" s="130" t="s">
        <v>343</v>
      </c>
      <c r="E156" s="101" t="s">
        <v>217</v>
      </c>
      <c r="F156" s="101" t="s">
        <v>252</v>
      </c>
      <c r="G156" s="104" t="s">
        <v>565</v>
      </c>
      <c r="H156" s="103">
        <v>72617</v>
      </c>
      <c r="I156" s="103">
        <v>0</v>
      </c>
      <c r="J156" s="103">
        <v>0</v>
      </c>
      <c r="K156" s="103">
        <v>72617</v>
      </c>
      <c r="L156" s="103">
        <v>0</v>
      </c>
      <c r="M156" s="137">
        <f aca="true" t="shared" si="41" ref="M156:M165">SUM(K156:L156)</f>
        <v>72617</v>
      </c>
      <c r="O156" s="254">
        <f aca="true" t="shared" si="42" ref="O156:O165">H156-I156-J156</f>
        <v>72617</v>
      </c>
      <c r="P156" s="254">
        <f aca="true" t="shared" si="43" ref="P156:P165">M156-O156</f>
        <v>0</v>
      </c>
    </row>
    <row r="157" spans="1:16" s="1" customFormat="1" ht="30" customHeight="1">
      <c r="A157" s="136" t="s">
        <v>297</v>
      </c>
      <c r="B157" s="130" t="s">
        <v>342</v>
      </c>
      <c r="C157" s="130" t="s">
        <v>910</v>
      </c>
      <c r="D157" s="130" t="s">
        <v>344</v>
      </c>
      <c r="E157" s="101" t="s">
        <v>217</v>
      </c>
      <c r="F157" s="101" t="s">
        <v>253</v>
      </c>
      <c r="G157" s="104" t="s">
        <v>24</v>
      </c>
      <c r="H157" s="103">
        <v>636000</v>
      </c>
      <c r="I157" s="103">
        <v>0</v>
      </c>
      <c r="J157" s="103">
        <v>0</v>
      </c>
      <c r="K157" s="103">
        <v>0</v>
      </c>
      <c r="L157" s="103">
        <v>636000</v>
      </c>
      <c r="M157" s="137">
        <f t="shared" si="41"/>
        <v>636000</v>
      </c>
      <c r="O157" s="254">
        <f t="shared" si="42"/>
        <v>636000</v>
      </c>
      <c r="P157" s="254">
        <f t="shared" si="43"/>
        <v>0</v>
      </c>
    </row>
    <row r="158" spans="1:16" s="1" customFormat="1" ht="30" customHeight="1">
      <c r="A158" s="136" t="s">
        <v>297</v>
      </c>
      <c r="B158" s="130" t="s">
        <v>151</v>
      </c>
      <c r="C158" s="130" t="s">
        <v>653</v>
      </c>
      <c r="D158" s="130" t="s">
        <v>345</v>
      </c>
      <c r="E158" s="101" t="s">
        <v>217</v>
      </c>
      <c r="F158" s="101" t="s">
        <v>254</v>
      </c>
      <c r="G158" s="104" t="s">
        <v>25</v>
      </c>
      <c r="H158" s="103">
        <v>539734.11</v>
      </c>
      <c r="I158" s="103">
        <v>0</v>
      </c>
      <c r="J158" s="103">
        <v>0</v>
      </c>
      <c r="K158" s="103">
        <v>481432.71</v>
      </c>
      <c r="L158" s="103">
        <v>58301.4</v>
      </c>
      <c r="M158" s="137">
        <f t="shared" si="41"/>
        <v>539734.11</v>
      </c>
      <c r="O158" s="254">
        <f t="shared" si="42"/>
        <v>539734.11</v>
      </c>
      <c r="P158" s="254">
        <f t="shared" si="43"/>
        <v>0</v>
      </c>
    </row>
    <row r="159" spans="1:16" s="1" customFormat="1" ht="30" customHeight="1">
      <c r="A159" s="136" t="s">
        <v>297</v>
      </c>
      <c r="B159" s="130" t="s">
        <v>222</v>
      </c>
      <c r="C159" s="130" t="s">
        <v>653</v>
      </c>
      <c r="D159" s="130" t="s">
        <v>346</v>
      </c>
      <c r="E159" s="101" t="s">
        <v>217</v>
      </c>
      <c r="F159" s="101" t="s">
        <v>584</v>
      </c>
      <c r="G159" s="104" t="s">
        <v>26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f t="shared" si="41"/>
        <v>0</v>
      </c>
      <c r="O159" s="254">
        <f t="shared" si="42"/>
        <v>0</v>
      </c>
      <c r="P159" s="254">
        <f t="shared" si="43"/>
        <v>0</v>
      </c>
    </row>
    <row r="160" spans="1:16" s="1" customFormat="1" ht="30" customHeight="1">
      <c r="A160" s="136" t="s">
        <v>297</v>
      </c>
      <c r="B160" s="130" t="s">
        <v>203</v>
      </c>
      <c r="C160" s="130" t="s">
        <v>812</v>
      </c>
      <c r="D160" s="130" t="s">
        <v>104</v>
      </c>
      <c r="E160" s="101" t="s">
        <v>217</v>
      </c>
      <c r="F160" s="101" t="s">
        <v>585</v>
      </c>
      <c r="G160" s="105" t="s">
        <v>27</v>
      </c>
      <c r="H160" s="103">
        <v>200000</v>
      </c>
      <c r="I160" s="103">
        <v>0</v>
      </c>
      <c r="J160" s="103">
        <v>0</v>
      </c>
      <c r="K160" s="103">
        <v>200000</v>
      </c>
      <c r="L160" s="103">
        <v>0</v>
      </c>
      <c r="M160" s="137">
        <f t="shared" si="41"/>
        <v>200000</v>
      </c>
      <c r="O160" s="254">
        <f t="shared" si="42"/>
        <v>200000</v>
      </c>
      <c r="P160" s="254">
        <f t="shared" si="43"/>
        <v>0</v>
      </c>
    </row>
    <row r="161" spans="1:16" s="1" customFormat="1" ht="30" customHeight="1">
      <c r="A161" s="136" t="s">
        <v>297</v>
      </c>
      <c r="B161" s="130" t="s">
        <v>203</v>
      </c>
      <c r="C161" s="130" t="s">
        <v>910</v>
      </c>
      <c r="D161" s="130" t="s">
        <v>105</v>
      </c>
      <c r="E161" s="101" t="s">
        <v>217</v>
      </c>
      <c r="F161" s="101" t="s">
        <v>586</v>
      </c>
      <c r="G161" s="105" t="s">
        <v>28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f t="shared" si="41"/>
        <v>0</v>
      </c>
      <c r="O161" s="254">
        <f t="shared" si="42"/>
        <v>0</v>
      </c>
      <c r="P161" s="254">
        <f t="shared" si="43"/>
        <v>0</v>
      </c>
    </row>
    <row r="162" spans="1:16" s="1" customFormat="1" ht="30" customHeight="1">
      <c r="A162" s="136" t="s">
        <v>297</v>
      </c>
      <c r="B162" s="130" t="s">
        <v>203</v>
      </c>
      <c r="C162" s="130" t="s">
        <v>653</v>
      </c>
      <c r="D162" s="130" t="s">
        <v>106</v>
      </c>
      <c r="E162" s="101" t="s">
        <v>217</v>
      </c>
      <c r="F162" s="101" t="s">
        <v>587</v>
      </c>
      <c r="G162" s="105" t="s">
        <v>29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f t="shared" si="41"/>
        <v>73166.67</v>
      </c>
      <c r="O162" s="254">
        <f t="shared" si="42"/>
        <v>73166.67</v>
      </c>
      <c r="P162" s="254">
        <f t="shared" si="43"/>
        <v>0</v>
      </c>
    </row>
    <row r="163" spans="1:16" s="1" customFormat="1" ht="30" customHeight="1">
      <c r="A163" s="136" t="s">
        <v>297</v>
      </c>
      <c r="B163" s="130" t="s">
        <v>677</v>
      </c>
      <c r="C163" s="130" t="s">
        <v>812</v>
      </c>
      <c r="D163" s="130" t="s">
        <v>107</v>
      </c>
      <c r="E163" s="101" t="s">
        <v>217</v>
      </c>
      <c r="F163" s="101" t="s">
        <v>588</v>
      </c>
      <c r="G163" s="105" t="s">
        <v>30</v>
      </c>
      <c r="H163" s="103">
        <v>90000</v>
      </c>
      <c r="I163" s="103">
        <v>0</v>
      </c>
      <c r="J163" s="103">
        <v>0</v>
      </c>
      <c r="K163" s="103">
        <v>90000</v>
      </c>
      <c r="L163" s="103">
        <v>0</v>
      </c>
      <c r="M163" s="137">
        <f t="shared" si="41"/>
        <v>90000</v>
      </c>
      <c r="O163" s="254">
        <f t="shared" si="42"/>
        <v>90000</v>
      </c>
      <c r="P163" s="254">
        <f t="shared" si="43"/>
        <v>0</v>
      </c>
    </row>
    <row r="164" spans="1:16" s="1" customFormat="1" ht="30" customHeight="1">
      <c r="A164" s="136" t="s">
        <v>297</v>
      </c>
      <c r="B164" s="130" t="s">
        <v>677</v>
      </c>
      <c r="C164" s="130" t="s">
        <v>910</v>
      </c>
      <c r="D164" s="130" t="s">
        <v>108</v>
      </c>
      <c r="E164" s="101" t="s">
        <v>217</v>
      </c>
      <c r="F164" s="101" t="s">
        <v>84</v>
      </c>
      <c r="G164" s="105" t="s">
        <v>31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f t="shared" si="41"/>
        <v>0</v>
      </c>
      <c r="O164" s="254">
        <f t="shared" si="42"/>
        <v>0</v>
      </c>
      <c r="P164" s="254">
        <f t="shared" si="43"/>
        <v>0</v>
      </c>
    </row>
    <row r="165" spans="1:16" s="1" customFormat="1" ht="30" customHeight="1">
      <c r="A165" s="136" t="s">
        <v>297</v>
      </c>
      <c r="B165" s="130" t="s">
        <v>677</v>
      </c>
      <c r="C165" s="130" t="s">
        <v>653</v>
      </c>
      <c r="D165" s="130" t="s">
        <v>109</v>
      </c>
      <c r="E165" s="101" t="s">
        <v>217</v>
      </c>
      <c r="F165" s="101" t="s">
        <v>85</v>
      </c>
      <c r="G165" s="105" t="s">
        <v>32</v>
      </c>
      <c r="H165" s="103">
        <v>120000</v>
      </c>
      <c r="I165" s="103">
        <v>0</v>
      </c>
      <c r="J165" s="103">
        <v>0</v>
      </c>
      <c r="K165" s="103">
        <v>120000</v>
      </c>
      <c r="L165" s="103">
        <v>0</v>
      </c>
      <c r="M165" s="137">
        <f t="shared" si="41"/>
        <v>120000</v>
      </c>
      <c r="O165" s="254">
        <f t="shared" si="42"/>
        <v>120000</v>
      </c>
      <c r="P165" s="254">
        <f t="shared" si="43"/>
        <v>0</v>
      </c>
    </row>
    <row r="166" spans="1:13" s="112" customFormat="1" ht="39.75" customHeight="1">
      <c r="A166" s="135" t="s">
        <v>33</v>
      </c>
      <c r="B166" s="113"/>
      <c r="C166" s="113"/>
      <c r="D166" s="113"/>
      <c r="E166" s="113"/>
      <c r="F166" s="113"/>
      <c r="G166" s="109"/>
      <c r="H166" s="111">
        <f aca="true" t="shared" si="44" ref="H166:M166">SUM(H167)</f>
        <v>4029430.28</v>
      </c>
      <c r="I166" s="111">
        <f t="shared" si="44"/>
        <v>0</v>
      </c>
      <c r="J166" s="111">
        <f t="shared" si="44"/>
        <v>2040115.76</v>
      </c>
      <c r="K166" s="111">
        <f t="shared" si="44"/>
        <v>0</v>
      </c>
      <c r="L166" s="111">
        <f t="shared" si="44"/>
        <v>1989314.52</v>
      </c>
      <c r="M166" s="132">
        <f t="shared" si="44"/>
        <v>1989314.52</v>
      </c>
    </row>
    <row r="167" spans="1:16" s="1" customFormat="1" ht="30" customHeight="1">
      <c r="A167" s="136" t="s">
        <v>297</v>
      </c>
      <c r="B167" s="130" t="s">
        <v>167</v>
      </c>
      <c r="C167" s="130" t="s">
        <v>169</v>
      </c>
      <c r="D167" s="130" t="s">
        <v>110</v>
      </c>
      <c r="E167" s="101"/>
      <c r="F167" s="101" t="s">
        <v>110</v>
      </c>
      <c r="G167" s="104" t="s">
        <v>34</v>
      </c>
      <c r="H167" s="103">
        <v>4029430.28</v>
      </c>
      <c r="I167" s="103">
        <v>0</v>
      </c>
      <c r="J167" s="103">
        <v>2040115.76</v>
      </c>
      <c r="K167" s="103">
        <v>0</v>
      </c>
      <c r="L167" s="103">
        <v>1989314.52</v>
      </c>
      <c r="M167" s="137">
        <f>SUM(K167:L167)</f>
        <v>1989314.52</v>
      </c>
      <c r="O167" s="254">
        <f>H167-I167-J167</f>
        <v>1989314.5199999998</v>
      </c>
      <c r="P167" s="254">
        <f>M167-O167</f>
        <v>0</v>
      </c>
    </row>
    <row r="168" spans="1:13" s="112" customFormat="1" ht="39.75" customHeight="1">
      <c r="A168" s="135" t="s">
        <v>35</v>
      </c>
      <c r="B168" s="113"/>
      <c r="C168" s="113"/>
      <c r="D168" s="113"/>
      <c r="E168" s="113"/>
      <c r="F168" s="113"/>
      <c r="G168" s="109"/>
      <c r="H168" s="111">
        <f aca="true" t="shared" si="45" ref="H168:M168">SUM(H169)</f>
        <v>6400465.060000001</v>
      </c>
      <c r="I168" s="111">
        <f t="shared" si="45"/>
        <v>0</v>
      </c>
      <c r="J168" s="111">
        <f t="shared" si="45"/>
        <v>3547735.71</v>
      </c>
      <c r="K168" s="111">
        <f t="shared" si="45"/>
        <v>0</v>
      </c>
      <c r="L168" s="111">
        <f t="shared" si="45"/>
        <v>2852729.35</v>
      </c>
      <c r="M168" s="132">
        <f t="shared" si="45"/>
        <v>2852729.35</v>
      </c>
    </row>
    <row r="169" spans="1:16" s="1" customFormat="1" ht="30" customHeight="1">
      <c r="A169" s="136" t="s">
        <v>297</v>
      </c>
      <c r="B169" s="130" t="s">
        <v>227</v>
      </c>
      <c r="C169" s="130" t="s">
        <v>216</v>
      </c>
      <c r="D169" s="130" t="s">
        <v>111</v>
      </c>
      <c r="E169" s="101"/>
      <c r="F169" s="101" t="s">
        <v>111</v>
      </c>
      <c r="G169" s="104" t="s">
        <v>36</v>
      </c>
      <c r="H169" s="103">
        <v>6400465.060000001</v>
      </c>
      <c r="I169" s="103">
        <v>0</v>
      </c>
      <c r="J169" s="103">
        <v>3547735.71</v>
      </c>
      <c r="K169" s="103">
        <v>0</v>
      </c>
      <c r="L169" s="103">
        <v>2852729.35</v>
      </c>
      <c r="M169" s="137">
        <f>SUM(K169:L169)</f>
        <v>2852729.35</v>
      </c>
      <c r="O169" s="254">
        <f>H169-I169-J169</f>
        <v>2852729.3500000015</v>
      </c>
      <c r="P169" s="254">
        <f>M169-O169</f>
        <v>0</v>
      </c>
    </row>
    <row r="170" spans="1:13" s="112" customFormat="1" ht="39.75" customHeight="1">
      <c r="A170" s="135" t="s">
        <v>37</v>
      </c>
      <c r="B170" s="113"/>
      <c r="C170" s="113"/>
      <c r="D170" s="113"/>
      <c r="E170" s="113"/>
      <c r="F170" s="113"/>
      <c r="G170" s="109"/>
      <c r="H170" s="111">
        <f aca="true" t="shared" si="46" ref="H170:M170">SUM(H171:H178)</f>
        <v>45140592.84</v>
      </c>
      <c r="I170" s="111">
        <f t="shared" si="46"/>
        <v>37972.39</v>
      </c>
      <c r="J170" s="111">
        <f t="shared" si="46"/>
        <v>27885858.880000003</v>
      </c>
      <c r="K170" s="111">
        <f t="shared" si="46"/>
        <v>2537309.78</v>
      </c>
      <c r="L170" s="111">
        <f t="shared" si="46"/>
        <v>14679451.790000001</v>
      </c>
      <c r="M170" s="132">
        <f t="shared" si="46"/>
        <v>17216761.57</v>
      </c>
    </row>
    <row r="171" spans="1:16" s="1" customFormat="1" ht="30" customHeight="1">
      <c r="A171" s="136" t="s">
        <v>297</v>
      </c>
      <c r="B171" s="130" t="s">
        <v>227</v>
      </c>
      <c r="C171" s="130" t="s">
        <v>216</v>
      </c>
      <c r="D171" s="130" t="s">
        <v>112</v>
      </c>
      <c r="E171" s="101" t="s">
        <v>217</v>
      </c>
      <c r="F171" s="101" t="s">
        <v>86</v>
      </c>
      <c r="G171" s="104" t="s">
        <v>686</v>
      </c>
      <c r="H171" s="103">
        <v>19947612.26</v>
      </c>
      <c r="I171" s="103">
        <v>34176.39</v>
      </c>
      <c r="J171" s="103">
        <v>12242286.57</v>
      </c>
      <c r="K171" s="103">
        <v>2046448.89</v>
      </c>
      <c r="L171" s="103">
        <v>5624700.41</v>
      </c>
      <c r="M171" s="137">
        <f aca="true" t="shared" si="47" ref="M171:M178">SUM(K171:L171)</f>
        <v>7671149.3</v>
      </c>
      <c r="O171" s="254">
        <f aca="true" t="shared" si="48" ref="O171:O178">H171-I171-J171</f>
        <v>7671149.300000001</v>
      </c>
      <c r="P171" s="254">
        <f aca="true" t="shared" si="49" ref="P171:P178">M171-O171</f>
        <v>0</v>
      </c>
    </row>
    <row r="172" spans="1:16" s="1" customFormat="1" ht="30" customHeight="1">
      <c r="A172" s="136" t="s">
        <v>297</v>
      </c>
      <c r="B172" s="130" t="s">
        <v>227</v>
      </c>
      <c r="C172" s="130" t="s">
        <v>634</v>
      </c>
      <c r="D172" s="130" t="s">
        <v>113</v>
      </c>
      <c r="E172" s="101" t="s">
        <v>217</v>
      </c>
      <c r="F172" s="101" t="s">
        <v>87</v>
      </c>
      <c r="G172" s="104" t="s">
        <v>0</v>
      </c>
      <c r="H172" s="103">
        <v>21294790.98</v>
      </c>
      <c r="I172" s="103">
        <v>0</v>
      </c>
      <c r="J172" s="103">
        <v>13075669.120000001</v>
      </c>
      <c r="K172" s="103">
        <v>0</v>
      </c>
      <c r="L172" s="103">
        <v>8219121.86</v>
      </c>
      <c r="M172" s="137">
        <f t="shared" si="47"/>
        <v>8219121.86</v>
      </c>
      <c r="O172" s="254">
        <f t="shared" si="48"/>
        <v>8219121.859999999</v>
      </c>
      <c r="P172" s="254">
        <f t="shared" si="49"/>
        <v>0</v>
      </c>
    </row>
    <row r="173" spans="1:16" s="1" customFormat="1" ht="30" customHeight="1">
      <c r="A173" s="136" t="s">
        <v>297</v>
      </c>
      <c r="B173" s="130" t="s">
        <v>227</v>
      </c>
      <c r="C173" s="130" t="s">
        <v>159</v>
      </c>
      <c r="D173" s="130" t="s">
        <v>114</v>
      </c>
      <c r="E173" s="101" t="s">
        <v>217</v>
      </c>
      <c r="F173" s="101" t="s">
        <v>46</v>
      </c>
      <c r="G173" s="104" t="s">
        <v>82</v>
      </c>
      <c r="H173" s="103">
        <v>563713.21</v>
      </c>
      <c r="I173" s="103">
        <v>0</v>
      </c>
      <c r="J173" s="103">
        <v>42996.8</v>
      </c>
      <c r="K173" s="103">
        <v>110878.53</v>
      </c>
      <c r="L173" s="103">
        <v>409837.88</v>
      </c>
      <c r="M173" s="137">
        <f t="shared" si="47"/>
        <v>520716.41000000003</v>
      </c>
      <c r="O173" s="254">
        <f t="shared" si="48"/>
        <v>520716.41</v>
      </c>
      <c r="P173" s="254">
        <f t="shared" si="49"/>
        <v>0</v>
      </c>
    </row>
    <row r="174" spans="1:16" s="1" customFormat="1" ht="30" customHeight="1">
      <c r="A174" s="136" t="s">
        <v>297</v>
      </c>
      <c r="B174" s="130" t="s">
        <v>227</v>
      </c>
      <c r="C174" s="130" t="s">
        <v>867</v>
      </c>
      <c r="D174" s="130" t="s">
        <v>115</v>
      </c>
      <c r="E174" s="101" t="s">
        <v>217</v>
      </c>
      <c r="F174" s="101" t="s">
        <v>47</v>
      </c>
      <c r="G174" s="104" t="s">
        <v>667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f t="shared" si="47"/>
        <v>55049.8</v>
      </c>
      <c r="O174" s="254">
        <f t="shared" si="48"/>
        <v>55049.80000000002</v>
      </c>
      <c r="P174" s="254">
        <f t="shared" si="49"/>
        <v>0</v>
      </c>
    </row>
    <row r="175" spans="1:16" s="1" customFormat="1" ht="30" customHeight="1">
      <c r="A175" s="136" t="s">
        <v>297</v>
      </c>
      <c r="B175" s="130" t="s">
        <v>227</v>
      </c>
      <c r="C175" s="130" t="s">
        <v>643</v>
      </c>
      <c r="D175" s="130" t="s">
        <v>116</v>
      </c>
      <c r="E175" s="101" t="s">
        <v>217</v>
      </c>
      <c r="F175" s="101" t="s">
        <v>48</v>
      </c>
      <c r="G175" s="104" t="s">
        <v>937</v>
      </c>
      <c r="H175" s="103">
        <v>938391.04</v>
      </c>
      <c r="I175" s="103">
        <v>3796</v>
      </c>
      <c r="J175" s="103">
        <v>432874.14</v>
      </c>
      <c r="K175" s="103">
        <v>158784.05</v>
      </c>
      <c r="L175" s="103">
        <v>342936.85</v>
      </c>
      <c r="M175" s="137">
        <f t="shared" si="47"/>
        <v>501720.89999999997</v>
      </c>
      <c r="O175" s="254">
        <f t="shared" si="48"/>
        <v>501720.9</v>
      </c>
      <c r="P175" s="254">
        <f t="shared" si="49"/>
        <v>0</v>
      </c>
    </row>
    <row r="176" spans="1:16" s="1" customFormat="1" ht="30" customHeight="1">
      <c r="A176" s="136" t="s">
        <v>297</v>
      </c>
      <c r="B176" s="130" t="s">
        <v>227</v>
      </c>
      <c r="C176" s="130" t="s">
        <v>829</v>
      </c>
      <c r="D176" s="130" t="s">
        <v>117</v>
      </c>
      <c r="E176" s="101" t="s">
        <v>217</v>
      </c>
      <c r="F176" s="101" t="s">
        <v>49</v>
      </c>
      <c r="G176" s="104" t="s">
        <v>938</v>
      </c>
      <c r="H176" s="103">
        <v>237151.37</v>
      </c>
      <c r="I176" s="103">
        <v>0</v>
      </c>
      <c r="J176" s="103">
        <v>65998.07</v>
      </c>
      <c r="K176" s="103">
        <v>143348.31</v>
      </c>
      <c r="L176" s="103">
        <v>27804.99</v>
      </c>
      <c r="M176" s="137">
        <f t="shared" si="47"/>
        <v>171153.3</v>
      </c>
      <c r="O176" s="254">
        <f t="shared" si="48"/>
        <v>171153.3</v>
      </c>
      <c r="P176" s="254">
        <f t="shared" si="49"/>
        <v>0</v>
      </c>
    </row>
    <row r="177" spans="1:16" s="1" customFormat="1" ht="30" customHeight="1">
      <c r="A177" s="136" t="s">
        <v>297</v>
      </c>
      <c r="B177" s="130" t="s">
        <v>227</v>
      </c>
      <c r="C177" s="130" t="s">
        <v>828</v>
      </c>
      <c r="D177" s="130" t="s">
        <v>118</v>
      </c>
      <c r="E177" s="101" t="s">
        <v>217</v>
      </c>
      <c r="F177" s="101" t="s">
        <v>50</v>
      </c>
      <c r="G177" s="104" t="s">
        <v>939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f t="shared" si="47"/>
        <v>0</v>
      </c>
      <c r="O177" s="254">
        <f t="shared" si="48"/>
        <v>0</v>
      </c>
      <c r="P177" s="254">
        <f t="shared" si="49"/>
        <v>0</v>
      </c>
    </row>
    <row r="178" spans="1:16" s="1" customFormat="1" ht="30" customHeight="1">
      <c r="A178" s="136" t="s">
        <v>297</v>
      </c>
      <c r="B178" s="130" t="s">
        <v>677</v>
      </c>
      <c r="C178" s="130" t="s">
        <v>216</v>
      </c>
      <c r="D178" s="130" t="s">
        <v>119</v>
      </c>
      <c r="E178" s="101" t="s">
        <v>217</v>
      </c>
      <c r="F178" s="101" t="s">
        <v>51</v>
      </c>
      <c r="G178" s="105" t="s">
        <v>255</v>
      </c>
      <c r="H178" s="103">
        <v>77850</v>
      </c>
      <c r="I178" s="103">
        <v>0</v>
      </c>
      <c r="J178" s="103">
        <v>0</v>
      </c>
      <c r="K178" s="103">
        <v>77850</v>
      </c>
      <c r="L178" s="103">
        <v>0</v>
      </c>
      <c r="M178" s="137">
        <f t="shared" si="47"/>
        <v>77850</v>
      </c>
      <c r="O178" s="254">
        <f t="shared" si="48"/>
        <v>77850</v>
      </c>
      <c r="P178" s="254">
        <f t="shared" si="49"/>
        <v>0</v>
      </c>
    </row>
    <row r="179" spans="1:13" s="112" customFormat="1" ht="39.75" customHeight="1">
      <c r="A179" s="135" t="s">
        <v>522</v>
      </c>
      <c r="B179" s="113"/>
      <c r="C179" s="113"/>
      <c r="D179" s="113"/>
      <c r="E179" s="113"/>
      <c r="F179" s="113"/>
      <c r="G179" s="109"/>
      <c r="H179" s="111">
        <f aca="true" t="shared" si="50" ref="H179:M179">SUM(H180)</f>
        <v>130071442.38000001</v>
      </c>
      <c r="I179" s="111">
        <f t="shared" si="50"/>
        <v>2227169.09</v>
      </c>
      <c r="J179" s="111">
        <f t="shared" si="50"/>
        <v>50257883.82</v>
      </c>
      <c r="K179" s="111">
        <f t="shared" si="50"/>
        <v>3680665.88</v>
      </c>
      <c r="L179" s="111">
        <f t="shared" si="50"/>
        <v>73905723.59</v>
      </c>
      <c r="M179" s="132">
        <f t="shared" si="50"/>
        <v>77586389.47</v>
      </c>
    </row>
    <row r="180" spans="1:16" s="1" customFormat="1" ht="30" customHeight="1">
      <c r="A180" s="136" t="s">
        <v>297</v>
      </c>
      <c r="B180" s="130" t="s">
        <v>227</v>
      </c>
      <c r="C180" s="130" t="s">
        <v>633</v>
      </c>
      <c r="D180" s="130" t="s">
        <v>120</v>
      </c>
      <c r="E180" s="101" t="s">
        <v>217</v>
      </c>
      <c r="F180" s="101" t="s">
        <v>52</v>
      </c>
      <c r="G180" s="104" t="s">
        <v>92</v>
      </c>
      <c r="H180" s="103">
        <v>130071442.38000001</v>
      </c>
      <c r="I180" s="103">
        <v>2227169.09</v>
      </c>
      <c r="J180" s="103">
        <v>50257883.82</v>
      </c>
      <c r="K180" s="103">
        <v>3680665.88</v>
      </c>
      <c r="L180" s="103">
        <v>73905723.59</v>
      </c>
      <c r="M180" s="137">
        <f>SUM(K180:L180)</f>
        <v>77586389.47</v>
      </c>
      <c r="O180" s="254">
        <f>H180-I180-J180</f>
        <v>77586389.47</v>
      </c>
      <c r="P180" s="254">
        <f>M180-O180</f>
        <v>0</v>
      </c>
    </row>
    <row r="181" spans="1:13" s="112" customFormat="1" ht="39.75" customHeight="1">
      <c r="A181" s="135" t="s">
        <v>464</v>
      </c>
      <c r="B181" s="113"/>
      <c r="C181" s="113"/>
      <c r="D181" s="113"/>
      <c r="E181" s="113"/>
      <c r="F181" s="113"/>
      <c r="G181" s="109"/>
      <c r="H181" s="111">
        <f aca="true" t="shared" si="51" ref="H181:M181">SUM(H182:H185)</f>
        <v>2225583.37</v>
      </c>
      <c r="I181" s="111">
        <f t="shared" si="51"/>
        <v>0</v>
      </c>
      <c r="J181" s="111">
        <f t="shared" si="51"/>
        <v>2190583.37</v>
      </c>
      <c r="K181" s="111">
        <f t="shared" si="51"/>
        <v>35000</v>
      </c>
      <c r="L181" s="111">
        <f t="shared" si="51"/>
        <v>0</v>
      </c>
      <c r="M181" s="132">
        <f t="shared" si="51"/>
        <v>35000</v>
      </c>
    </row>
    <row r="182" spans="1:16" s="1" customFormat="1" ht="30" customHeight="1">
      <c r="A182" s="136" t="s">
        <v>297</v>
      </c>
      <c r="B182" s="130" t="s">
        <v>121</v>
      </c>
      <c r="C182" s="130" t="s">
        <v>122</v>
      </c>
      <c r="D182" s="130" t="s">
        <v>123</v>
      </c>
      <c r="E182" s="101" t="s">
        <v>217</v>
      </c>
      <c r="F182" s="101" t="s">
        <v>53</v>
      </c>
      <c r="G182" s="104" t="s">
        <v>465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f>SUM(K182:L182)</f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297</v>
      </c>
      <c r="B183" s="130" t="s">
        <v>121</v>
      </c>
      <c r="C183" s="130" t="s">
        <v>122</v>
      </c>
      <c r="D183" s="130" t="s">
        <v>218</v>
      </c>
      <c r="E183" s="101" t="s">
        <v>217</v>
      </c>
      <c r="F183" s="101" t="s">
        <v>54</v>
      </c>
      <c r="G183" s="104" t="s">
        <v>892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f>SUM(K183:L183)</f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297</v>
      </c>
      <c r="B184" s="130" t="s">
        <v>121</v>
      </c>
      <c r="C184" s="130" t="s">
        <v>122</v>
      </c>
      <c r="D184" s="130" t="s">
        <v>124</v>
      </c>
      <c r="E184" s="101" t="s">
        <v>217</v>
      </c>
      <c r="F184" s="101" t="s">
        <v>55</v>
      </c>
      <c r="G184" s="104" t="s">
        <v>466</v>
      </c>
      <c r="H184" s="103">
        <v>35000</v>
      </c>
      <c r="I184" s="103">
        <v>0</v>
      </c>
      <c r="J184" s="103">
        <v>0</v>
      </c>
      <c r="K184" s="103">
        <v>35000</v>
      </c>
      <c r="L184" s="103">
        <v>0</v>
      </c>
      <c r="M184" s="137">
        <f>SUM(K184:L184)</f>
        <v>35000</v>
      </c>
      <c r="O184" s="254">
        <f>H184-I184-J184</f>
        <v>35000</v>
      </c>
      <c r="P184" s="254">
        <f>M184-O184</f>
        <v>0</v>
      </c>
    </row>
    <row r="185" spans="1:16" s="1" customFormat="1" ht="30" customHeight="1">
      <c r="A185" s="136" t="s">
        <v>297</v>
      </c>
      <c r="B185" s="130" t="s">
        <v>121</v>
      </c>
      <c r="C185" s="130" t="s">
        <v>122</v>
      </c>
      <c r="D185" s="130" t="s">
        <v>125</v>
      </c>
      <c r="E185" s="101" t="s">
        <v>217</v>
      </c>
      <c r="F185" s="101" t="s">
        <v>56</v>
      </c>
      <c r="G185" s="104" t="s">
        <v>467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f>SUM(K185:L185)</f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488</v>
      </c>
      <c r="B186" s="113"/>
      <c r="C186" s="113"/>
      <c r="D186" s="113"/>
      <c r="E186" s="113"/>
      <c r="F186" s="113"/>
      <c r="G186" s="109"/>
      <c r="H186" s="111">
        <f aca="true" t="shared" si="52" ref="H186:M186">SUM(H187:H191)</f>
        <v>49575953.87</v>
      </c>
      <c r="I186" s="111">
        <f t="shared" si="52"/>
        <v>200</v>
      </c>
      <c r="J186" s="111">
        <f t="shared" si="52"/>
        <v>2521688.32</v>
      </c>
      <c r="K186" s="111">
        <f t="shared" si="52"/>
        <v>38241305.8</v>
      </c>
      <c r="L186" s="111">
        <f t="shared" si="52"/>
        <v>8812759.34</v>
      </c>
      <c r="M186" s="132">
        <f t="shared" si="52"/>
        <v>47054065.13999999</v>
      </c>
    </row>
    <row r="187" spans="1:16" s="1" customFormat="1" ht="30" customHeight="1">
      <c r="A187" s="136" t="s">
        <v>297</v>
      </c>
      <c r="B187" s="130" t="s">
        <v>647</v>
      </c>
      <c r="C187" s="130" t="s">
        <v>803</v>
      </c>
      <c r="D187" s="130" t="s">
        <v>127</v>
      </c>
      <c r="E187" s="101"/>
      <c r="F187" s="101" t="s">
        <v>127</v>
      </c>
      <c r="G187" s="104" t="s">
        <v>489</v>
      </c>
      <c r="H187" s="103">
        <v>7131734.18</v>
      </c>
      <c r="I187" s="103">
        <v>0</v>
      </c>
      <c r="J187" s="103">
        <v>0</v>
      </c>
      <c r="K187" s="103">
        <v>6040721.58</v>
      </c>
      <c r="L187" s="103">
        <v>1091012.6</v>
      </c>
      <c r="M187" s="137">
        <f>SUM(K187:L187)</f>
        <v>7131734.18</v>
      </c>
      <c r="O187" s="254">
        <f>H187-I187-J187</f>
        <v>7131734.18</v>
      </c>
      <c r="P187" s="254">
        <f>M187-O187</f>
        <v>0</v>
      </c>
    </row>
    <row r="188" spans="1:16" s="1" customFormat="1" ht="30" customHeight="1">
      <c r="A188" s="136" t="s">
        <v>297</v>
      </c>
      <c r="B188" s="130" t="s">
        <v>647</v>
      </c>
      <c r="C188" s="130" t="s">
        <v>803</v>
      </c>
      <c r="D188" s="130" t="s">
        <v>128</v>
      </c>
      <c r="E188" s="101"/>
      <c r="F188" s="101" t="s">
        <v>128</v>
      </c>
      <c r="G188" s="104" t="s">
        <v>741</v>
      </c>
      <c r="H188" s="103">
        <v>19714037.76</v>
      </c>
      <c r="I188" s="103">
        <v>0</v>
      </c>
      <c r="J188" s="103">
        <v>1915106.54</v>
      </c>
      <c r="K188" s="103">
        <v>15851373.959999997</v>
      </c>
      <c r="L188" s="103">
        <v>1947556.85</v>
      </c>
      <c r="M188" s="137">
        <f>SUM(K188:L188)</f>
        <v>17798930.81</v>
      </c>
      <c r="O188" s="254">
        <f>H188-I188-J188</f>
        <v>17798931.220000003</v>
      </c>
      <c r="P188" s="254">
        <f>M188-O188</f>
        <v>-0.4100000038743019</v>
      </c>
    </row>
    <row r="189" spans="1:16" s="1" customFormat="1" ht="30" customHeight="1">
      <c r="A189" s="136" t="s">
        <v>297</v>
      </c>
      <c r="B189" s="130" t="s">
        <v>647</v>
      </c>
      <c r="C189" s="130" t="s">
        <v>803</v>
      </c>
      <c r="D189" s="130" t="s">
        <v>129</v>
      </c>
      <c r="E189" s="101"/>
      <c r="F189" s="101" t="s">
        <v>129</v>
      </c>
      <c r="G189" s="104" t="s">
        <v>742</v>
      </c>
      <c r="H189" s="103">
        <v>5505653.43</v>
      </c>
      <c r="I189" s="103">
        <v>0</v>
      </c>
      <c r="J189" s="103">
        <v>0</v>
      </c>
      <c r="K189" s="103">
        <v>4539718.52</v>
      </c>
      <c r="L189" s="103">
        <v>965934.91</v>
      </c>
      <c r="M189" s="137">
        <f>SUM(K189:L189)</f>
        <v>5505653.43</v>
      </c>
      <c r="O189" s="254">
        <f>H189-I189-J189</f>
        <v>5505653.43</v>
      </c>
      <c r="P189" s="254">
        <f>M189-O189</f>
        <v>0</v>
      </c>
    </row>
    <row r="190" spans="1:16" s="1" customFormat="1" ht="30" customHeight="1">
      <c r="A190" s="136" t="s">
        <v>297</v>
      </c>
      <c r="B190" s="130" t="s">
        <v>647</v>
      </c>
      <c r="C190" s="130" t="s">
        <v>803</v>
      </c>
      <c r="D190" s="130" t="s">
        <v>130</v>
      </c>
      <c r="E190" s="101"/>
      <c r="F190" s="101" t="s">
        <v>130</v>
      </c>
      <c r="G190" s="104" t="s">
        <v>742</v>
      </c>
      <c r="H190" s="103">
        <v>13729978.859999996</v>
      </c>
      <c r="I190" s="103">
        <v>0</v>
      </c>
      <c r="J190" s="103">
        <v>536824.22</v>
      </c>
      <c r="K190" s="103">
        <v>9722019.339999998</v>
      </c>
      <c r="L190" s="103">
        <v>3471135.3</v>
      </c>
      <c r="M190" s="137">
        <f>SUM(K190:L190)</f>
        <v>13193154.639999997</v>
      </c>
      <c r="O190" s="254">
        <f>H190-I190-J190</f>
        <v>13193154.639999995</v>
      </c>
      <c r="P190" s="254">
        <f>M190-O190</f>
        <v>0</v>
      </c>
    </row>
    <row r="191" spans="1:16" s="1" customFormat="1" ht="30" customHeight="1">
      <c r="A191" s="136" t="s">
        <v>297</v>
      </c>
      <c r="B191" s="130" t="s">
        <v>227</v>
      </c>
      <c r="C191" s="130" t="s">
        <v>216</v>
      </c>
      <c r="D191" s="130" t="s">
        <v>131</v>
      </c>
      <c r="E191" s="101" t="s">
        <v>217</v>
      </c>
      <c r="F191" s="101" t="s">
        <v>64</v>
      </c>
      <c r="G191" s="104" t="s">
        <v>743</v>
      </c>
      <c r="H191" s="103">
        <v>3494549.64</v>
      </c>
      <c r="I191" s="103">
        <v>200</v>
      </c>
      <c r="J191" s="103">
        <v>69757.56</v>
      </c>
      <c r="K191" s="103">
        <v>2087472.4</v>
      </c>
      <c r="L191" s="103">
        <v>1337119.68</v>
      </c>
      <c r="M191" s="137">
        <f>SUM(K191:L191)</f>
        <v>3424592.08</v>
      </c>
      <c r="O191" s="254">
        <f>H191-I191-J191</f>
        <v>3424592.08</v>
      </c>
      <c r="P191" s="254">
        <f>M191-O191</f>
        <v>0</v>
      </c>
    </row>
    <row r="192" spans="1:13" s="112" customFormat="1" ht="39.75" customHeight="1">
      <c r="A192" s="135" t="s">
        <v>744</v>
      </c>
      <c r="B192" s="113"/>
      <c r="C192" s="113"/>
      <c r="D192" s="113"/>
      <c r="E192" s="113"/>
      <c r="F192" s="113"/>
      <c r="G192" s="109"/>
      <c r="H192" s="111">
        <f aca="true" t="shared" si="53" ref="H192:M192">SUM(H193:H194)</f>
        <v>109721411.39999999</v>
      </c>
      <c r="I192" s="111">
        <f t="shared" si="53"/>
        <v>26009158.11</v>
      </c>
      <c r="J192" s="111">
        <f t="shared" si="53"/>
        <v>1489789.38</v>
      </c>
      <c r="K192" s="111">
        <f t="shared" si="53"/>
        <v>37153235.17</v>
      </c>
      <c r="L192" s="111">
        <f t="shared" si="53"/>
        <v>45069229.05</v>
      </c>
      <c r="M192" s="132">
        <f t="shared" si="53"/>
        <v>82222464.22</v>
      </c>
    </row>
    <row r="193" spans="1:16" s="1" customFormat="1" ht="30" customHeight="1">
      <c r="A193" s="136" t="s">
        <v>297</v>
      </c>
      <c r="B193" s="130" t="s">
        <v>647</v>
      </c>
      <c r="C193" s="130" t="s">
        <v>803</v>
      </c>
      <c r="D193" s="130" t="s">
        <v>132</v>
      </c>
      <c r="E193" s="101" t="s">
        <v>217</v>
      </c>
      <c r="F193" s="101" t="s">
        <v>57</v>
      </c>
      <c r="G193" s="104" t="s">
        <v>513</v>
      </c>
      <c r="H193" s="103">
        <v>4170599.27</v>
      </c>
      <c r="I193" s="103">
        <v>0</v>
      </c>
      <c r="J193" s="103">
        <v>0</v>
      </c>
      <c r="K193" s="103">
        <v>211770.54</v>
      </c>
      <c r="L193" s="103">
        <v>3958828.73</v>
      </c>
      <c r="M193" s="137">
        <f>SUM(K193:L193)</f>
        <v>4170599.27</v>
      </c>
      <c r="O193" s="254">
        <f>H193-I193-J193</f>
        <v>4170599.27</v>
      </c>
      <c r="P193" s="254">
        <f>M193-O193</f>
        <v>0</v>
      </c>
    </row>
    <row r="194" spans="1:16" s="1" customFormat="1" ht="30" customHeight="1">
      <c r="A194" s="136" t="s">
        <v>297</v>
      </c>
      <c r="B194" s="130" t="s">
        <v>647</v>
      </c>
      <c r="C194" s="130" t="s">
        <v>803</v>
      </c>
      <c r="D194" s="130" t="s">
        <v>133</v>
      </c>
      <c r="E194" s="101" t="s">
        <v>217</v>
      </c>
      <c r="F194" s="101" t="s">
        <v>58</v>
      </c>
      <c r="G194" s="104" t="s">
        <v>514</v>
      </c>
      <c r="H194" s="103">
        <v>105550812.13</v>
      </c>
      <c r="I194" s="103">
        <v>26009158.11</v>
      </c>
      <c r="J194" s="103">
        <v>1489789.38</v>
      </c>
      <c r="K194" s="103">
        <v>36941464.63</v>
      </c>
      <c r="L194" s="103">
        <v>41110400.32</v>
      </c>
      <c r="M194" s="137">
        <f>SUM(K194:L194)</f>
        <v>78051864.95</v>
      </c>
      <c r="O194" s="254">
        <f>H194-I194-J194</f>
        <v>78051864.64</v>
      </c>
      <c r="P194" s="254">
        <f>M194-O194</f>
        <v>0.3100000023841858</v>
      </c>
    </row>
    <row r="195" spans="1:13" s="112" customFormat="1" ht="39.75" customHeight="1">
      <c r="A195" s="135" t="s">
        <v>515</v>
      </c>
      <c r="B195" s="113"/>
      <c r="C195" s="113"/>
      <c r="D195" s="113"/>
      <c r="E195" s="113"/>
      <c r="F195" s="113"/>
      <c r="G195" s="109"/>
      <c r="H195" s="111">
        <f aca="true" t="shared" si="54" ref="H195:M195">SUM(H196:H198)</f>
        <v>459477.88999999996</v>
      </c>
      <c r="I195" s="111">
        <f t="shared" si="54"/>
        <v>27089.76</v>
      </c>
      <c r="J195" s="111">
        <f t="shared" si="54"/>
        <v>135.07999999999998</v>
      </c>
      <c r="K195" s="111">
        <f t="shared" si="54"/>
        <v>0</v>
      </c>
      <c r="L195" s="111">
        <f t="shared" si="54"/>
        <v>432253.05</v>
      </c>
      <c r="M195" s="132">
        <f t="shared" si="54"/>
        <v>432253.05</v>
      </c>
    </row>
    <row r="196" spans="1:16" s="1" customFormat="1" ht="30" customHeight="1">
      <c r="A196" s="136" t="s">
        <v>297</v>
      </c>
      <c r="B196" s="130" t="s">
        <v>151</v>
      </c>
      <c r="C196" s="130" t="s">
        <v>171</v>
      </c>
      <c r="D196" s="130" t="s">
        <v>154</v>
      </c>
      <c r="E196" s="101" t="s">
        <v>217</v>
      </c>
      <c r="F196" s="101" t="s">
        <v>707</v>
      </c>
      <c r="G196" s="105" t="s">
        <v>566</v>
      </c>
      <c r="H196" s="103">
        <v>201666.92</v>
      </c>
      <c r="I196" s="103">
        <v>6183.33</v>
      </c>
      <c r="J196" s="103">
        <v>91.08</v>
      </c>
      <c r="K196" s="103">
        <v>0</v>
      </c>
      <c r="L196" s="103">
        <v>195392.51</v>
      </c>
      <c r="M196" s="137">
        <f>SUM(K196:L196)</f>
        <v>195392.51</v>
      </c>
      <c r="O196" s="254">
        <f>H196-I196-J196</f>
        <v>195392.51000000004</v>
      </c>
      <c r="P196" s="254">
        <f>M196-O196</f>
        <v>0</v>
      </c>
    </row>
    <row r="197" spans="1:16" s="1" customFormat="1" ht="30" customHeight="1">
      <c r="A197" s="136" t="s">
        <v>297</v>
      </c>
      <c r="B197" s="130" t="s">
        <v>152</v>
      </c>
      <c r="C197" s="130" t="s">
        <v>171</v>
      </c>
      <c r="D197" s="130" t="s">
        <v>155</v>
      </c>
      <c r="E197" s="101" t="s">
        <v>217</v>
      </c>
      <c r="F197" s="101" t="s">
        <v>708</v>
      </c>
      <c r="G197" s="105" t="s">
        <v>567</v>
      </c>
      <c r="H197" s="103">
        <v>172545.68</v>
      </c>
      <c r="I197" s="103">
        <v>15924.13</v>
      </c>
      <c r="J197" s="103">
        <v>44</v>
      </c>
      <c r="K197" s="103">
        <v>0</v>
      </c>
      <c r="L197" s="103">
        <v>156577.55</v>
      </c>
      <c r="M197" s="137">
        <f>SUM(K197:L197)</f>
        <v>156577.55</v>
      </c>
      <c r="O197" s="254">
        <f>H197-I197-J197</f>
        <v>156577.55</v>
      </c>
      <c r="P197" s="254">
        <f>M197-O197</f>
        <v>0</v>
      </c>
    </row>
    <row r="198" spans="1:16" s="1" customFormat="1" ht="30" customHeight="1">
      <c r="A198" s="136" t="s">
        <v>297</v>
      </c>
      <c r="B198" s="130" t="s">
        <v>153</v>
      </c>
      <c r="C198" s="130" t="s">
        <v>171</v>
      </c>
      <c r="D198" s="130" t="s">
        <v>156</v>
      </c>
      <c r="E198" s="101" t="s">
        <v>217</v>
      </c>
      <c r="F198" s="101" t="s">
        <v>709</v>
      </c>
      <c r="G198" s="104" t="s">
        <v>568</v>
      </c>
      <c r="H198" s="103">
        <v>85265.29</v>
      </c>
      <c r="I198" s="103">
        <v>4982.3</v>
      </c>
      <c r="J198" s="103">
        <v>0</v>
      </c>
      <c r="K198" s="103">
        <v>0</v>
      </c>
      <c r="L198" s="103">
        <v>80282.99</v>
      </c>
      <c r="M198" s="137">
        <f>SUM(K198:L198)</f>
        <v>80282.99</v>
      </c>
      <c r="O198" s="254">
        <f>H198-I198-J198</f>
        <v>80282.98999999999</v>
      </c>
      <c r="P198" s="254">
        <f>M198-O198</f>
        <v>0</v>
      </c>
    </row>
    <row r="199" spans="1:13" s="112" customFormat="1" ht="39.75" customHeight="1">
      <c r="A199" s="135" t="s">
        <v>569</v>
      </c>
      <c r="B199" s="113"/>
      <c r="C199" s="113"/>
      <c r="D199" s="113"/>
      <c r="E199" s="113"/>
      <c r="F199" s="113"/>
      <c r="G199" s="109"/>
      <c r="H199" s="111">
        <f aca="true" t="shared" si="55" ref="H199:M199">SUM(H200)</f>
        <v>9059442.31</v>
      </c>
      <c r="I199" s="111">
        <f t="shared" si="55"/>
        <v>0.5</v>
      </c>
      <c r="J199" s="111">
        <f t="shared" si="55"/>
        <v>9034482.8</v>
      </c>
      <c r="K199" s="111">
        <f t="shared" si="55"/>
        <v>2464</v>
      </c>
      <c r="L199" s="111">
        <f t="shared" si="55"/>
        <v>22495.01</v>
      </c>
      <c r="M199" s="132">
        <f t="shared" si="55"/>
        <v>24959.01</v>
      </c>
    </row>
    <row r="200" spans="1:16" s="1" customFormat="1" ht="30" customHeight="1">
      <c r="A200" s="136" t="s">
        <v>297</v>
      </c>
      <c r="B200" s="130" t="s">
        <v>157</v>
      </c>
      <c r="C200" s="130" t="s">
        <v>171</v>
      </c>
      <c r="D200" s="130" t="s">
        <v>158</v>
      </c>
      <c r="E200" s="101" t="s">
        <v>217</v>
      </c>
      <c r="F200" s="101" t="s">
        <v>710</v>
      </c>
      <c r="G200" s="105" t="s">
        <v>269</v>
      </c>
      <c r="H200" s="103">
        <v>9059442.31</v>
      </c>
      <c r="I200" s="103">
        <v>0.5</v>
      </c>
      <c r="J200" s="103">
        <v>9034482.8</v>
      </c>
      <c r="K200" s="103">
        <v>2464</v>
      </c>
      <c r="L200" s="103">
        <v>22495.01</v>
      </c>
      <c r="M200" s="137">
        <f>SUM(K200:L200)</f>
        <v>24959.01</v>
      </c>
      <c r="O200" s="254">
        <f>H200-I200-J200</f>
        <v>24959.009999999776</v>
      </c>
      <c r="P200" s="254">
        <f>M200-O200</f>
        <v>2.219167072325945E-10</v>
      </c>
    </row>
    <row r="201" spans="1:13" s="112" customFormat="1" ht="39.75" customHeight="1">
      <c r="A201" s="135" t="s">
        <v>881</v>
      </c>
      <c r="B201" s="113"/>
      <c r="C201" s="113"/>
      <c r="D201" s="113"/>
      <c r="E201" s="113"/>
      <c r="F201" s="113"/>
      <c r="G201" s="109"/>
      <c r="H201" s="111">
        <f aca="true" t="shared" si="56" ref="H201:M201">SUM(H202:H222)</f>
        <v>267833069.35000002</v>
      </c>
      <c r="I201" s="111">
        <f t="shared" si="56"/>
        <v>415000</v>
      </c>
      <c r="J201" s="111">
        <f t="shared" si="56"/>
        <v>4586522.9399999995</v>
      </c>
      <c r="K201" s="111">
        <f t="shared" si="56"/>
        <v>119874680.42999995</v>
      </c>
      <c r="L201" s="111">
        <f t="shared" si="56"/>
        <v>142956866.39</v>
      </c>
      <c r="M201" s="132">
        <f t="shared" si="56"/>
        <v>262831546.81999993</v>
      </c>
    </row>
    <row r="202" spans="1:16" s="1" customFormat="1" ht="30" customHeight="1">
      <c r="A202" s="136" t="s">
        <v>297</v>
      </c>
      <c r="B202" s="130" t="s">
        <v>165</v>
      </c>
      <c r="C202" s="130" t="s">
        <v>230</v>
      </c>
      <c r="D202" s="130" t="s">
        <v>834</v>
      </c>
      <c r="E202" s="101" t="s">
        <v>436</v>
      </c>
      <c r="F202" s="101" t="s">
        <v>65</v>
      </c>
      <c r="G202" s="105" t="s">
        <v>473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f aca="true" t="shared" si="57" ref="M202:M209">SUM(K202:L202)</f>
        <v>0</v>
      </c>
      <c r="O202" s="254">
        <f aca="true" t="shared" si="58" ref="O202:O209">H202-I202-J202</f>
        <v>0</v>
      </c>
      <c r="P202" s="254">
        <f aca="true" t="shared" si="59" ref="P202:P209">M202-O202</f>
        <v>0</v>
      </c>
    </row>
    <row r="203" spans="1:16" s="1" customFormat="1" ht="30" customHeight="1">
      <c r="A203" s="136" t="s">
        <v>297</v>
      </c>
      <c r="B203" s="130" t="s">
        <v>864</v>
      </c>
      <c r="C203" s="130" t="s">
        <v>866</v>
      </c>
      <c r="D203" s="130" t="s">
        <v>837</v>
      </c>
      <c r="E203" s="101" t="s">
        <v>437</v>
      </c>
      <c r="F203" s="101" t="s">
        <v>66</v>
      </c>
      <c r="G203" s="105" t="s">
        <v>392</v>
      </c>
      <c r="H203" s="103">
        <v>60000</v>
      </c>
      <c r="I203" s="103">
        <v>0</v>
      </c>
      <c r="J203" s="103">
        <v>0</v>
      </c>
      <c r="K203" s="103">
        <v>40000</v>
      </c>
      <c r="L203" s="103">
        <v>20000</v>
      </c>
      <c r="M203" s="137">
        <f t="shared" si="57"/>
        <v>60000</v>
      </c>
      <c r="O203" s="254">
        <f t="shared" si="58"/>
        <v>60000</v>
      </c>
      <c r="P203" s="254">
        <f t="shared" si="59"/>
        <v>0</v>
      </c>
    </row>
    <row r="204" spans="1:16" s="1" customFormat="1" ht="30" customHeight="1">
      <c r="A204" s="136" t="s">
        <v>297</v>
      </c>
      <c r="B204" s="130" t="s">
        <v>342</v>
      </c>
      <c r="C204" s="130" t="s">
        <v>910</v>
      </c>
      <c r="D204" s="130" t="s">
        <v>344</v>
      </c>
      <c r="E204" s="101" t="s">
        <v>159</v>
      </c>
      <c r="F204" s="101" t="s">
        <v>67</v>
      </c>
      <c r="G204" s="104" t="s">
        <v>24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f t="shared" si="57"/>
        <v>0</v>
      </c>
      <c r="O204" s="254">
        <f t="shared" si="58"/>
        <v>0</v>
      </c>
      <c r="P204" s="254">
        <f t="shared" si="59"/>
        <v>0</v>
      </c>
    </row>
    <row r="205" spans="1:16" s="1" customFormat="1" ht="30" customHeight="1">
      <c r="A205" s="136" t="s">
        <v>297</v>
      </c>
      <c r="B205" s="130" t="s">
        <v>794</v>
      </c>
      <c r="C205" s="130" t="s">
        <v>803</v>
      </c>
      <c r="D205" s="130" t="s">
        <v>797</v>
      </c>
      <c r="E205" s="101" t="s">
        <v>438</v>
      </c>
      <c r="F205" s="101" t="s">
        <v>68</v>
      </c>
      <c r="G205" s="104" t="s">
        <v>393</v>
      </c>
      <c r="H205" s="103">
        <v>448000</v>
      </c>
      <c r="I205" s="103">
        <v>0</v>
      </c>
      <c r="J205" s="103">
        <v>0</v>
      </c>
      <c r="K205" s="103">
        <v>0</v>
      </c>
      <c r="L205" s="103">
        <v>448000</v>
      </c>
      <c r="M205" s="137">
        <f t="shared" si="57"/>
        <v>448000</v>
      </c>
      <c r="O205" s="254">
        <f t="shared" si="58"/>
        <v>448000</v>
      </c>
      <c r="P205" s="254">
        <f t="shared" si="59"/>
        <v>0</v>
      </c>
    </row>
    <row r="206" spans="1:16" s="1" customFormat="1" ht="30" customHeight="1">
      <c r="A206" s="136" t="s">
        <v>297</v>
      </c>
      <c r="B206" s="130" t="s">
        <v>157</v>
      </c>
      <c r="C206" s="130" t="s">
        <v>217</v>
      </c>
      <c r="D206" s="130" t="s">
        <v>801</v>
      </c>
      <c r="E206" s="101" t="s">
        <v>439</v>
      </c>
      <c r="F206" s="101"/>
      <c r="G206" s="104" t="s">
        <v>394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f t="shared" si="57"/>
        <v>0</v>
      </c>
      <c r="O206" s="254">
        <f t="shared" si="58"/>
        <v>0</v>
      </c>
      <c r="P206" s="254">
        <f t="shared" si="59"/>
        <v>0</v>
      </c>
    </row>
    <row r="207" spans="1:16" s="1" customFormat="1" ht="30" customHeight="1">
      <c r="A207" s="136" t="s">
        <v>297</v>
      </c>
      <c r="B207" s="130" t="s">
        <v>157</v>
      </c>
      <c r="C207" s="130" t="s">
        <v>633</v>
      </c>
      <c r="D207" s="130" t="s">
        <v>791</v>
      </c>
      <c r="E207" s="101" t="s">
        <v>440</v>
      </c>
      <c r="F207" s="101" t="s">
        <v>70</v>
      </c>
      <c r="G207" s="104" t="s">
        <v>872</v>
      </c>
      <c r="H207" s="103">
        <v>80000</v>
      </c>
      <c r="I207" s="103">
        <v>0</v>
      </c>
      <c r="J207" s="103">
        <v>0</v>
      </c>
      <c r="K207" s="103">
        <v>80000</v>
      </c>
      <c r="L207" s="103">
        <v>0</v>
      </c>
      <c r="M207" s="137">
        <f t="shared" si="57"/>
        <v>80000</v>
      </c>
      <c r="O207" s="254">
        <f t="shared" si="58"/>
        <v>80000</v>
      </c>
      <c r="P207" s="254">
        <f t="shared" si="59"/>
        <v>0</v>
      </c>
    </row>
    <row r="208" spans="1:16" s="1" customFormat="1" ht="30" customHeight="1">
      <c r="A208" s="136" t="s">
        <v>297</v>
      </c>
      <c r="B208" s="130" t="s">
        <v>157</v>
      </c>
      <c r="C208" s="130" t="s">
        <v>867</v>
      </c>
      <c r="D208" s="130" t="s">
        <v>846</v>
      </c>
      <c r="E208" s="101" t="s">
        <v>441</v>
      </c>
      <c r="F208" s="101" t="s">
        <v>71</v>
      </c>
      <c r="G208" s="104" t="s">
        <v>352</v>
      </c>
      <c r="H208" s="103">
        <v>66667</v>
      </c>
      <c r="I208" s="103">
        <v>0</v>
      </c>
      <c r="J208" s="103">
        <v>0</v>
      </c>
      <c r="K208" s="103">
        <v>66667</v>
      </c>
      <c r="L208" s="103">
        <v>0</v>
      </c>
      <c r="M208" s="137">
        <f t="shared" si="57"/>
        <v>66667</v>
      </c>
      <c r="O208" s="254">
        <f t="shared" si="58"/>
        <v>66667</v>
      </c>
      <c r="P208" s="254">
        <f t="shared" si="59"/>
        <v>0</v>
      </c>
    </row>
    <row r="209" spans="1:16" s="1" customFormat="1" ht="30" customHeight="1">
      <c r="A209" s="136" t="s">
        <v>297</v>
      </c>
      <c r="B209" s="130" t="s">
        <v>157</v>
      </c>
      <c r="C209" s="130" t="s">
        <v>812</v>
      </c>
      <c r="D209" s="130" t="s">
        <v>228</v>
      </c>
      <c r="E209" s="101" t="s">
        <v>442</v>
      </c>
      <c r="F209" s="101" t="s">
        <v>72</v>
      </c>
      <c r="G209" s="105" t="s">
        <v>528</v>
      </c>
      <c r="H209" s="103">
        <v>80000</v>
      </c>
      <c r="I209" s="103">
        <v>0</v>
      </c>
      <c r="J209" s="103">
        <v>0</v>
      </c>
      <c r="K209" s="103">
        <v>80000</v>
      </c>
      <c r="L209" s="103">
        <v>0</v>
      </c>
      <c r="M209" s="137">
        <f t="shared" si="57"/>
        <v>80000</v>
      </c>
      <c r="O209" s="254">
        <f t="shared" si="58"/>
        <v>80000</v>
      </c>
      <c r="P209" s="254">
        <f t="shared" si="59"/>
        <v>0</v>
      </c>
    </row>
    <row r="210" spans="1:16" s="1" customFormat="1" ht="30" customHeight="1">
      <c r="A210" s="136" t="s">
        <v>297</v>
      </c>
      <c r="B210" s="130" t="s">
        <v>647</v>
      </c>
      <c r="C210" s="130" t="s">
        <v>803</v>
      </c>
      <c r="D210" s="130" t="s">
        <v>126</v>
      </c>
      <c r="E210" s="101" t="s">
        <v>302</v>
      </c>
      <c r="F210" s="101" t="s">
        <v>73</v>
      </c>
      <c r="G210" s="104" t="s">
        <v>270</v>
      </c>
      <c r="H210" s="103">
        <v>196430863.48000002</v>
      </c>
      <c r="I210" s="103">
        <v>415000</v>
      </c>
      <c r="J210" s="103">
        <v>2592226.11</v>
      </c>
      <c r="K210" s="103">
        <v>90465699.83999996</v>
      </c>
      <c r="L210" s="103">
        <v>102957937.52999999</v>
      </c>
      <c r="M210" s="137">
        <f aca="true" t="shared" si="60" ref="M210:M215">SUM(K210:L210)</f>
        <v>193423637.36999995</v>
      </c>
      <c r="O210" s="254">
        <f aca="true" t="shared" si="61" ref="O210:O215">H210-I210-J210</f>
        <v>193423637.37</v>
      </c>
      <c r="P210" s="254">
        <f aca="true" t="shared" si="62" ref="P210:P215">M210-O210</f>
        <v>0</v>
      </c>
    </row>
    <row r="211" spans="1:16" s="1" customFormat="1" ht="30" customHeight="1">
      <c r="A211" s="136" t="s">
        <v>297</v>
      </c>
      <c r="B211" s="130" t="s">
        <v>647</v>
      </c>
      <c r="C211" s="130" t="s">
        <v>803</v>
      </c>
      <c r="D211" s="130" t="s">
        <v>127</v>
      </c>
      <c r="E211" s="101"/>
      <c r="F211" s="101" t="s">
        <v>758</v>
      </c>
      <c r="G211" s="104" t="s">
        <v>270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f t="shared" si="60"/>
        <v>0</v>
      </c>
      <c r="O211" s="254">
        <f t="shared" si="61"/>
        <v>0</v>
      </c>
      <c r="P211" s="254">
        <f t="shared" si="62"/>
        <v>0</v>
      </c>
    </row>
    <row r="212" spans="1:16" s="1" customFormat="1" ht="30" customHeight="1">
      <c r="A212" s="136" t="s">
        <v>297</v>
      </c>
      <c r="B212" s="130" t="s">
        <v>647</v>
      </c>
      <c r="C212" s="130" t="s">
        <v>803</v>
      </c>
      <c r="D212" s="130" t="s">
        <v>128</v>
      </c>
      <c r="E212" s="101"/>
      <c r="F212" s="101" t="s">
        <v>816</v>
      </c>
      <c r="G212" s="104" t="s">
        <v>750</v>
      </c>
      <c r="H212" s="103">
        <v>5490777</v>
      </c>
      <c r="I212" s="103">
        <v>0</v>
      </c>
      <c r="J212" s="103">
        <v>0</v>
      </c>
      <c r="K212" s="103">
        <v>1873419.36</v>
      </c>
      <c r="L212" s="103">
        <v>3617358.05</v>
      </c>
      <c r="M212" s="137">
        <f t="shared" si="60"/>
        <v>5490777.41</v>
      </c>
      <c r="O212" s="254">
        <f t="shared" si="61"/>
        <v>5490777</v>
      </c>
      <c r="P212" s="254">
        <f t="shared" si="62"/>
        <v>0.4100000001490116</v>
      </c>
    </row>
    <row r="213" spans="1:16" s="1" customFormat="1" ht="30" customHeight="1">
      <c r="A213" s="136" t="s">
        <v>297</v>
      </c>
      <c r="B213" s="130" t="s">
        <v>647</v>
      </c>
      <c r="C213" s="130" t="s">
        <v>803</v>
      </c>
      <c r="D213" s="130" t="s">
        <v>443</v>
      </c>
      <c r="E213" s="101" t="s">
        <v>444</v>
      </c>
      <c r="F213" s="101" t="s">
        <v>74</v>
      </c>
      <c r="G213" s="105" t="s">
        <v>83</v>
      </c>
      <c r="H213" s="103">
        <v>28825560.259999998</v>
      </c>
      <c r="I213" s="103">
        <v>0</v>
      </c>
      <c r="J213" s="103">
        <v>647552.83</v>
      </c>
      <c r="K213" s="103">
        <v>7068594.07</v>
      </c>
      <c r="L213" s="103">
        <v>21109413.36</v>
      </c>
      <c r="M213" s="137">
        <f t="shared" si="60"/>
        <v>28178007.43</v>
      </c>
      <c r="O213" s="254">
        <f t="shared" si="61"/>
        <v>28178007.43</v>
      </c>
      <c r="P213" s="254">
        <f t="shared" si="62"/>
        <v>0</v>
      </c>
    </row>
    <row r="214" spans="1:16" s="1" customFormat="1" ht="30" customHeight="1">
      <c r="A214" s="136" t="s">
        <v>297</v>
      </c>
      <c r="B214" s="130" t="s">
        <v>647</v>
      </c>
      <c r="C214" s="130" t="s">
        <v>803</v>
      </c>
      <c r="D214" s="130" t="s">
        <v>446</v>
      </c>
      <c r="E214" s="101" t="s">
        <v>445</v>
      </c>
      <c r="F214" s="101" t="s">
        <v>75</v>
      </c>
      <c r="G214" s="104" t="s">
        <v>550</v>
      </c>
      <c r="H214" s="103">
        <v>34927201.61</v>
      </c>
      <c r="I214" s="103">
        <v>0</v>
      </c>
      <c r="J214" s="103">
        <v>1266744</v>
      </c>
      <c r="K214" s="103">
        <v>19007224.939999998</v>
      </c>
      <c r="L214" s="103">
        <v>14653232.67</v>
      </c>
      <c r="M214" s="137">
        <f t="shared" si="60"/>
        <v>33660457.61</v>
      </c>
      <c r="O214" s="254">
        <f t="shared" si="61"/>
        <v>33660457.61</v>
      </c>
      <c r="P214" s="254">
        <f t="shared" si="62"/>
        <v>0</v>
      </c>
    </row>
    <row r="215" spans="1:16" s="1" customFormat="1" ht="30" customHeight="1">
      <c r="A215" s="136" t="s">
        <v>297</v>
      </c>
      <c r="B215" s="130" t="s">
        <v>647</v>
      </c>
      <c r="C215" s="130" t="s">
        <v>634</v>
      </c>
      <c r="D215" s="130" t="s">
        <v>233</v>
      </c>
      <c r="E215" s="101" t="s">
        <v>447</v>
      </c>
      <c r="F215" s="101" t="s">
        <v>45</v>
      </c>
      <c r="G215" s="104" t="s">
        <v>749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f t="shared" si="60"/>
        <v>0</v>
      </c>
      <c r="O215" s="254">
        <f t="shared" si="61"/>
        <v>0</v>
      </c>
      <c r="P215" s="254">
        <f t="shared" si="62"/>
        <v>0</v>
      </c>
    </row>
    <row r="216" spans="1:16" s="1" customFormat="1" ht="30" customHeight="1">
      <c r="A216" s="136" t="s">
        <v>297</v>
      </c>
      <c r="B216" s="130" t="s">
        <v>647</v>
      </c>
      <c r="C216" s="130" t="s">
        <v>828</v>
      </c>
      <c r="D216" s="130" t="s">
        <v>852</v>
      </c>
      <c r="E216" s="101" t="s">
        <v>301</v>
      </c>
      <c r="F216" s="101" t="s">
        <v>76</v>
      </c>
      <c r="G216" s="104" t="s">
        <v>535</v>
      </c>
      <c r="H216" s="103">
        <v>184000</v>
      </c>
      <c r="I216" s="103">
        <v>0</v>
      </c>
      <c r="J216" s="103">
        <v>0</v>
      </c>
      <c r="K216" s="103">
        <v>184000</v>
      </c>
      <c r="L216" s="103">
        <v>0</v>
      </c>
      <c r="M216" s="137">
        <f aca="true" t="shared" si="63" ref="M216:M222">SUM(K216:L216)</f>
        <v>184000</v>
      </c>
      <c r="O216" s="254">
        <f aca="true" t="shared" si="64" ref="O216:O222">H216-I216-J216</f>
        <v>184000</v>
      </c>
      <c r="P216" s="254">
        <f aca="true" t="shared" si="65" ref="P216:P222">M216-O216</f>
        <v>0</v>
      </c>
    </row>
    <row r="217" spans="1:16" s="1" customFormat="1" ht="30" customHeight="1">
      <c r="A217" s="136" t="s">
        <v>297</v>
      </c>
      <c r="B217" s="130" t="s">
        <v>647</v>
      </c>
      <c r="C217" s="130" t="s">
        <v>800</v>
      </c>
      <c r="D217" s="130" t="s">
        <v>802</v>
      </c>
      <c r="E217" s="101" t="s">
        <v>159</v>
      </c>
      <c r="F217" s="101" t="s">
        <v>77</v>
      </c>
      <c r="G217" s="105" t="s">
        <v>271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f t="shared" si="63"/>
        <v>0</v>
      </c>
      <c r="O217" s="254">
        <f t="shared" si="64"/>
        <v>0</v>
      </c>
      <c r="P217" s="254">
        <f t="shared" si="65"/>
        <v>0</v>
      </c>
    </row>
    <row r="218" spans="1:16" s="1" customFormat="1" ht="30" customHeight="1">
      <c r="A218" s="136" t="s">
        <v>297</v>
      </c>
      <c r="B218" s="130" t="s">
        <v>647</v>
      </c>
      <c r="C218" s="130" t="s">
        <v>800</v>
      </c>
      <c r="D218" s="130" t="s">
        <v>908</v>
      </c>
      <c r="E218" s="101" t="s">
        <v>217</v>
      </c>
      <c r="F218" s="101" t="s">
        <v>38</v>
      </c>
      <c r="G218" s="104" t="s">
        <v>524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f t="shared" si="63"/>
        <v>0</v>
      </c>
      <c r="O218" s="254">
        <f t="shared" si="64"/>
        <v>0</v>
      </c>
      <c r="P218" s="254">
        <f t="shared" si="65"/>
        <v>0</v>
      </c>
    </row>
    <row r="219" spans="1:16" s="1" customFormat="1" ht="30" customHeight="1">
      <c r="A219" s="136" t="s">
        <v>297</v>
      </c>
      <c r="B219" s="130" t="s">
        <v>227</v>
      </c>
      <c r="C219" s="130" t="s">
        <v>216</v>
      </c>
      <c r="D219" s="130" t="s">
        <v>112</v>
      </c>
      <c r="E219" s="101" t="s">
        <v>304</v>
      </c>
      <c r="F219" s="101" t="s">
        <v>868</v>
      </c>
      <c r="G219" s="104" t="s">
        <v>272</v>
      </c>
      <c r="H219" s="103">
        <v>1056000</v>
      </c>
      <c r="I219" s="103">
        <v>0</v>
      </c>
      <c r="J219" s="103">
        <v>0</v>
      </c>
      <c r="K219" s="103">
        <v>953075.22</v>
      </c>
      <c r="L219" s="103">
        <v>102924.78</v>
      </c>
      <c r="M219" s="137">
        <f t="shared" si="63"/>
        <v>1056000</v>
      </c>
      <c r="O219" s="254">
        <f t="shared" si="64"/>
        <v>1056000</v>
      </c>
      <c r="P219" s="254">
        <f t="shared" si="65"/>
        <v>0</v>
      </c>
    </row>
    <row r="220" spans="1:16" s="1" customFormat="1" ht="30" customHeight="1">
      <c r="A220" s="136" t="s">
        <v>297</v>
      </c>
      <c r="B220" s="130" t="s">
        <v>227</v>
      </c>
      <c r="C220" s="130" t="s">
        <v>216</v>
      </c>
      <c r="D220" s="130" t="s">
        <v>303</v>
      </c>
      <c r="E220" s="101" t="s">
        <v>803</v>
      </c>
      <c r="F220" s="101"/>
      <c r="G220" s="104" t="s">
        <v>273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f t="shared" si="63"/>
        <v>0</v>
      </c>
      <c r="O220" s="254">
        <f t="shared" si="64"/>
        <v>0</v>
      </c>
      <c r="P220" s="254">
        <f t="shared" si="65"/>
        <v>0</v>
      </c>
    </row>
    <row r="221" spans="1:16" s="1" customFormat="1" ht="30" customHeight="1">
      <c r="A221" s="69" t="s">
        <v>297</v>
      </c>
      <c r="B221" s="59" t="s">
        <v>157</v>
      </c>
      <c r="C221" s="59" t="s">
        <v>217</v>
      </c>
      <c r="D221" s="59" t="s">
        <v>801</v>
      </c>
      <c r="E221" s="59" t="s">
        <v>803</v>
      </c>
      <c r="F221" s="104" t="s">
        <v>69</v>
      </c>
      <c r="G221" s="74" t="s">
        <v>289</v>
      </c>
      <c r="H221" s="103">
        <v>48000</v>
      </c>
      <c r="I221" s="103">
        <v>0</v>
      </c>
      <c r="J221" s="103">
        <v>0</v>
      </c>
      <c r="K221" s="103">
        <v>0</v>
      </c>
      <c r="L221" s="103">
        <v>48000</v>
      </c>
      <c r="M221" s="137">
        <f t="shared" si="63"/>
        <v>48000</v>
      </c>
      <c r="O221" s="254">
        <f t="shared" si="64"/>
        <v>48000</v>
      </c>
      <c r="P221" s="254">
        <f t="shared" si="65"/>
        <v>0</v>
      </c>
    </row>
    <row r="222" spans="1:16" s="1" customFormat="1" ht="30" customHeight="1">
      <c r="A222" s="136" t="s">
        <v>297</v>
      </c>
      <c r="B222" s="130" t="s">
        <v>227</v>
      </c>
      <c r="C222" s="130" t="s">
        <v>216</v>
      </c>
      <c r="D222" s="130" t="s">
        <v>131</v>
      </c>
      <c r="E222" s="101" t="s">
        <v>305</v>
      </c>
      <c r="F222" s="101" t="s">
        <v>869</v>
      </c>
      <c r="G222" s="104" t="s">
        <v>274</v>
      </c>
      <c r="H222" s="103">
        <v>56000</v>
      </c>
      <c r="I222" s="103">
        <v>0</v>
      </c>
      <c r="J222" s="103">
        <v>0</v>
      </c>
      <c r="K222" s="103">
        <v>56000</v>
      </c>
      <c r="L222" s="103">
        <v>0</v>
      </c>
      <c r="M222" s="137">
        <f t="shared" si="63"/>
        <v>56000</v>
      </c>
      <c r="O222" s="254">
        <f t="shared" si="64"/>
        <v>56000</v>
      </c>
      <c r="P222" s="254">
        <f t="shared" si="6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275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="25" zoomScaleNormal="25" workbookViewId="0" topLeftCell="D1">
      <selection activeCell="C66" sqref="C66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39</v>
      </c>
      <c r="B1" s="195"/>
      <c r="C1" s="196"/>
    </row>
    <row r="2" spans="1:3" ht="45" customHeight="1">
      <c r="A2" s="194" t="s">
        <v>40</v>
      </c>
      <c r="B2" s="195"/>
      <c r="C2" s="196"/>
    </row>
    <row r="3" spans="1:3" ht="45" customHeight="1">
      <c r="A3" s="194" t="s">
        <v>41</v>
      </c>
      <c r="B3" s="195"/>
      <c r="C3" s="196"/>
    </row>
    <row r="4" spans="1:3" ht="45" customHeight="1">
      <c r="A4" s="194" t="s">
        <v>91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26" t="s">
        <v>669</v>
      </c>
      <c r="B7" s="326"/>
      <c r="C7" s="326"/>
      <c r="D7" s="326"/>
      <c r="E7" s="326"/>
      <c r="F7" s="326"/>
      <c r="G7" s="326"/>
      <c r="H7" s="326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181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46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tr">
        <f>+'De Para Anss '!A6</f>
        <v>Posição: FEVEREIRO / 2003 ( ATUALIZADO ATÉ 05/03/2003 )</v>
      </c>
      <c r="C12" s="210"/>
      <c r="D12" s="211"/>
      <c r="E12" s="211"/>
      <c r="F12" s="212"/>
      <c r="G12" s="212"/>
      <c r="H12" s="213" t="s">
        <v>276</v>
      </c>
    </row>
    <row r="13" spans="1:8" ht="60" customHeight="1" thickBot="1">
      <c r="A13" s="325" t="s">
        <v>290</v>
      </c>
      <c r="B13" s="325"/>
      <c r="C13" s="325" t="s">
        <v>435</v>
      </c>
      <c r="D13" s="325"/>
      <c r="E13" s="325"/>
      <c r="F13" s="325"/>
      <c r="G13" s="325"/>
      <c r="H13" s="325"/>
    </row>
    <row r="14" spans="1:8" ht="60" customHeight="1" thickBot="1">
      <c r="A14" s="325"/>
      <c r="B14" s="325"/>
      <c r="C14" s="325" t="s">
        <v>477</v>
      </c>
      <c r="D14" s="325" t="s">
        <v>478</v>
      </c>
      <c r="E14" s="325" t="s">
        <v>434</v>
      </c>
      <c r="F14" s="325" t="s">
        <v>161</v>
      </c>
      <c r="G14" s="325"/>
      <c r="H14" s="325"/>
    </row>
    <row r="15" spans="1:8" ht="60" customHeight="1" thickBot="1">
      <c r="A15" s="325"/>
      <c r="B15" s="325"/>
      <c r="C15" s="325"/>
      <c r="D15" s="325"/>
      <c r="E15" s="325"/>
      <c r="F15" s="278" t="s">
        <v>160</v>
      </c>
      <c r="G15" s="278" t="s">
        <v>164</v>
      </c>
      <c r="H15" s="278" t="s">
        <v>793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182</v>
      </c>
      <c r="C17" s="219">
        <f aca="true" t="shared" si="0" ref="C17:H17">SUM(C18:C20)</f>
        <v>86061226.27</v>
      </c>
      <c r="D17" s="219">
        <f t="shared" si="0"/>
        <v>163239.90999999997</v>
      </c>
      <c r="E17" s="219">
        <f t="shared" si="0"/>
        <v>47648827.87</v>
      </c>
      <c r="F17" s="219">
        <f t="shared" si="0"/>
        <v>34471711.75</v>
      </c>
      <c r="G17" s="219">
        <f t="shared" si="0"/>
        <v>3777446.46</v>
      </c>
      <c r="H17" s="274">
        <f t="shared" si="0"/>
        <v>38249158.21</v>
      </c>
      <c r="I17" s="220"/>
      <c r="M17" s="221"/>
    </row>
    <row r="18" spans="1:13" ht="64.5" customHeight="1">
      <c r="A18" s="222">
        <v>2</v>
      </c>
      <c r="B18" s="223" t="s">
        <v>183</v>
      </c>
      <c r="C18" s="224">
        <f>'De Para Anss '!H15-'De Para Anss '!H17+'De Para Anvs'!H16-'De Para Anvs'!H17+'De Para Fiocruz'!H14-'De Para Fiocruz'!H15+'De Para Funasa'!I16-'De Para Funasa'!I17+'De Para Fundo'!H16-'De Para Fundo'!H17</f>
        <v>83267480.63</v>
      </c>
      <c r="D18" s="224">
        <f>'De Para Anss '!I15-'De Para Anss '!I17+'De Para Anvs'!I16-'De Para Anvs'!I17+'De Para Fiocruz'!I14-'De Para Fiocruz'!I15+'De Para Funasa'!J16-'De Para Funasa'!J17+'De Para Fundo'!I16-'De Para Fundo'!I17</f>
        <v>100194.01999999999</v>
      </c>
      <c r="E18" s="224">
        <f>'De Para Anss '!J15-'De Para Anss '!J17+'De Para Anvs'!J16-'De Para Anvs'!J17+'De Para Fiocruz'!J14-'De Para Fiocruz'!J15+'De Para Funasa'!K16-'De Para Funasa'!K17+'De Para Fundo'!J16-'De Para Fundo'!J17</f>
        <v>47479081.099999994</v>
      </c>
      <c r="F18" s="224">
        <f>'De Para Anss '!K15-'De Para Anss '!K17+'De Para Anvs'!K16-'De Para Anvs'!K17+'De Para Fiocruz'!K14-'De Para Fiocruz'!K15+'De Para Funasa'!L16-'De Para Funasa'!L17+'De Para Fundo'!K16-'De Para Fundo'!K17</f>
        <v>32548652.35</v>
      </c>
      <c r="G18" s="224">
        <f>'De Para Anss '!L15-'De Para Anss '!L17+'De Para Anvs'!L16-'De Para Anvs'!L17+'De Para Fiocruz'!L14-'De Para Fiocruz'!L15+'De Para Funasa'!M16-'De Para Funasa'!M17+'De Para Fundo'!L16-'De Para Fundo'!L17</f>
        <v>3139552.88</v>
      </c>
      <c r="H18" s="275">
        <f>'De Para Anss '!M15-'De Para Anss '!M17+'De Para Anvs'!M16-'De Para Anvs'!M17+'De Para Fiocruz'!M14-'De Para Fiocruz'!M15+'De Para Funasa'!N16-'De Para Funasa'!N17+'De Para Fundo'!M16-'De Para Fundo'!M17</f>
        <v>35688205.230000004</v>
      </c>
      <c r="I18" s="220"/>
      <c r="M18" s="221"/>
    </row>
    <row r="19" spans="1:13" ht="64.5" customHeight="1">
      <c r="A19" s="222">
        <v>3</v>
      </c>
      <c r="B19" s="223" t="s">
        <v>755</v>
      </c>
      <c r="C19" s="224">
        <f>'De Para Anss '!H17+'De Para Anvs'!H17+'De Para Fiocruz'!H15+'De Para Funasa'!I17+'De Para Fundo'!H17</f>
        <v>2793745.64</v>
      </c>
      <c r="D19" s="224">
        <f>'De Para Anss '!I17+'De Para Anvs'!I17+'De Para Fiocruz'!I15+'De Para Funasa'!J17+'De Para Fundo'!I17</f>
        <v>63045.89</v>
      </c>
      <c r="E19" s="224">
        <f>'De Para Anss '!J17+'De Para Anvs'!J17+'De Para Fiocruz'!J15+'De Para Funasa'!K17+'De Para Fundo'!J17</f>
        <v>169746.77</v>
      </c>
      <c r="F19" s="224">
        <f>'De Para Anss '!K17+'De Para Anvs'!K17+'De Para Fiocruz'!K15+'De Para Funasa'!L17+'De Para Fundo'!K17</f>
        <v>1923059.4</v>
      </c>
      <c r="G19" s="224">
        <f>'De Para Anss '!L17+'De Para Anvs'!L17+'De Para Fiocruz'!L15+'De Para Funasa'!M17+'De Para Fundo'!L17</f>
        <v>637893.58</v>
      </c>
      <c r="H19" s="275">
        <f>'De Para Anss '!M17+'De Para Anvs'!M17+'De Para Fiocruz'!M15+'De Para Funasa'!N17+'De Para Fundo'!M17</f>
        <v>2560952.98</v>
      </c>
      <c r="I19" s="220"/>
      <c r="M19" s="221"/>
    </row>
    <row r="20" spans="1:14" ht="64.5" customHeight="1">
      <c r="A20" s="217">
        <v>4</v>
      </c>
      <c r="B20" s="223" t="s">
        <v>756</v>
      </c>
      <c r="C20" s="224">
        <f>'De Para Fundo'!H25</f>
        <v>0</v>
      </c>
      <c r="D20" s="224">
        <f>'De Para Fundo'!I25</f>
        <v>0</v>
      </c>
      <c r="E20" s="224">
        <f>'De Para Fundo'!J25</f>
        <v>0</v>
      </c>
      <c r="F20" s="224">
        <f>'De Para Fundo'!K25</f>
        <v>0</v>
      </c>
      <c r="G20" s="224">
        <f>'De Para Fundo'!L25</f>
        <v>0</v>
      </c>
      <c r="H20" s="275">
        <f>'De Para Fundo'!M25</f>
        <v>0</v>
      </c>
      <c r="I20" s="220"/>
      <c r="M20" s="221"/>
      <c r="N20" s="205"/>
    </row>
    <row r="21" spans="1:13" ht="64.5" customHeight="1">
      <c r="A21" s="242">
        <v>5</v>
      </c>
      <c r="B21" s="225" t="s">
        <v>757</v>
      </c>
      <c r="C21" s="219">
        <f aca="true" t="shared" si="1" ref="C21:H21">SUM(C22:C52)</f>
        <v>1323159566.6999998</v>
      </c>
      <c r="D21" s="219">
        <f t="shared" si="1"/>
        <v>29891506.360000003</v>
      </c>
      <c r="E21" s="219">
        <f t="shared" si="1"/>
        <v>499252452.56999993</v>
      </c>
      <c r="F21" s="219">
        <f t="shared" si="1"/>
        <v>281073833.7099999</v>
      </c>
      <c r="G21" s="219">
        <f t="shared" si="1"/>
        <v>512941774.36999995</v>
      </c>
      <c r="H21" s="274">
        <f t="shared" si="1"/>
        <v>794015608.0799999</v>
      </c>
      <c r="I21" s="220"/>
      <c r="M21" s="221"/>
    </row>
    <row r="22" spans="1:13" ht="64.5" customHeight="1">
      <c r="A22" s="222">
        <v>6</v>
      </c>
      <c r="B22" s="223" t="s">
        <v>93</v>
      </c>
      <c r="C22" s="224">
        <f>'De Para Fundo'!H28</f>
        <v>9024032.48</v>
      </c>
      <c r="D22" s="224">
        <f>'De Para Fundo'!I28</f>
        <v>0</v>
      </c>
      <c r="E22" s="224">
        <f>'De Para Fundo'!J28</f>
        <v>2016568.25</v>
      </c>
      <c r="F22" s="224">
        <f>'De Para Fundo'!K28</f>
        <v>959781.84</v>
      </c>
      <c r="G22" s="224">
        <f>'De Para Fundo'!L28</f>
        <v>6047682.39</v>
      </c>
      <c r="H22" s="275">
        <f>'De Para Fundo'!M28</f>
        <v>7007464.23</v>
      </c>
      <c r="I22" s="220"/>
      <c r="M22" s="221"/>
    </row>
    <row r="23" spans="1:13" ht="64.5" customHeight="1">
      <c r="A23" s="222">
        <v>7</v>
      </c>
      <c r="B23" s="223" t="s">
        <v>94</v>
      </c>
      <c r="C23" s="224">
        <f>'De Para Fundo'!H33</f>
        <v>33665236.06</v>
      </c>
      <c r="D23" s="224">
        <f>'De Para Fundo'!I33</f>
        <v>0</v>
      </c>
      <c r="E23" s="224">
        <f>'De Para Fundo'!J33</f>
        <v>0</v>
      </c>
      <c r="F23" s="224">
        <f>'De Para Fundo'!K33</f>
        <v>0</v>
      </c>
      <c r="G23" s="224">
        <f>'De Para Fundo'!L33</f>
        <v>33665236.06</v>
      </c>
      <c r="H23" s="275">
        <f>'De Para Fundo'!M33</f>
        <v>33665236.06</v>
      </c>
      <c r="I23" s="220"/>
      <c r="M23" s="221"/>
    </row>
    <row r="24" spans="1:13" ht="64.5" customHeight="1">
      <c r="A24" s="217">
        <v>8</v>
      </c>
      <c r="B24" s="223" t="s">
        <v>95</v>
      </c>
      <c r="C24" s="224">
        <f>'De Para Fundo'!H35</f>
        <v>11407514.959999999</v>
      </c>
      <c r="D24" s="224">
        <f>'De Para Fundo'!I35</f>
        <v>320374.08</v>
      </c>
      <c r="E24" s="224">
        <f>'De Para Fundo'!J35</f>
        <v>8805417.510000002</v>
      </c>
      <c r="F24" s="224">
        <f>'De Para Fundo'!K35</f>
        <v>638757.8</v>
      </c>
      <c r="G24" s="224">
        <f>'De Para Fundo'!L35</f>
        <v>1642965.57</v>
      </c>
      <c r="H24" s="275">
        <f>'De Para Fundo'!M35</f>
        <v>2281723.3700000006</v>
      </c>
      <c r="I24" s="220"/>
      <c r="M24" s="221"/>
    </row>
    <row r="25" spans="1:13" ht="64.5" customHeight="1">
      <c r="A25" s="222">
        <v>9</v>
      </c>
      <c r="B25" s="223" t="s">
        <v>96</v>
      </c>
      <c r="C25" s="224">
        <f>'De Para Fundo'!H40</f>
        <v>18300879.3</v>
      </c>
      <c r="D25" s="224">
        <f>'De Para Fundo'!I40</f>
        <v>29254.089999999997</v>
      </c>
      <c r="E25" s="224">
        <f>'De Para Fundo'!J40</f>
        <v>11593165.88</v>
      </c>
      <c r="F25" s="224">
        <f>'De Para Fundo'!K40</f>
        <v>5876279.03</v>
      </c>
      <c r="G25" s="224">
        <f>'De Para Fundo'!L40</f>
        <v>802180.2999999999</v>
      </c>
      <c r="H25" s="275">
        <f>'De Para Fundo'!M40</f>
        <v>6678459.33</v>
      </c>
      <c r="I25" s="220"/>
      <c r="M25" s="221"/>
    </row>
    <row r="26" spans="1:13" ht="64.5" customHeight="1">
      <c r="A26" s="222">
        <v>10</v>
      </c>
      <c r="B26" s="223" t="s">
        <v>97</v>
      </c>
      <c r="C26" s="224">
        <f>'De Para Fundo'!H49</f>
        <v>8189200</v>
      </c>
      <c r="D26" s="224">
        <f>'De Para Fundo'!I49</f>
        <v>0</v>
      </c>
      <c r="E26" s="224">
        <f>'De Para Fundo'!J49</f>
        <v>4661264.61</v>
      </c>
      <c r="F26" s="224">
        <f>'De Para Fundo'!K49</f>
        <v>790051.28</v>
      </c>
      <c r="G26" s="224">
        <f>'De Para Fundo'!L49</f>
        <v>2737883.61</v>
      </c>
      <c r="H26" s="275">
        <f>'De Para Fundo'!M49</f>
        <v>3527934.8899999997</v>
      </c>
      <c r="I26" s="220"/>
      <c r="M26" s="221"/>
    </row>
    <row r="27" spans="1:13" ht="64.5" customHeight="1">
      <c r="A27" s="217">
        <v>11</v>
      </c>
      <c r="B27" s="223" t="s">
        <v>98</v>
      </c>
      <c r="C27" s="224">
        <f>'De Para Fundo'!H51</f>
        <v>0</v>
      </c>
      <c r="D27" s="224">
        <f>'De Para Fundo'!I51</f>
        <v>0</v>
      </c>
      <c r="E27" s="224">
        <f>'De Para Fundo'!J51</f>
        <v>0</v>
      </c>
      <c r="F27" s="224">
        <f>'De Para Fundo'!K51</f>
        <v>0</v>
      </c>
      <c r="G27" s="224">
        <f>'De Para Fundo'!L51</f>
        <v>0</v>
      </c>
      <c r="H27" s="275">
        <f>'De Para Fundo'!M51</f>
        <v>0</v>
      </c>
      <c r="I27" s="220"/>
      <c r="M27" s="221"/>
    </row>
    <row r="28" spans="1:13" ht="64.5" customHeight="1">
      <c r="A28" s="222">
        <v>12</v>
      </c>
      <c r="B28" s="223" t="s">
        <v>99</v>
      </c>
      <c r="C28" s="224">
        <f>'De Para Fundo'!H53</f>
        <v>27111115</v>
      </c>
      <c r="D28" s="224">
        <f>'De Para Fundo'!I53</f>
        <v>0</v>
      </c>
      <c r="E28" s="224">
        <f>'De Para Fundo'!J53</f>
        <v>27111115</v>
      </c>
      <c r="F28" s="224">
        <f>'De Para Fundo'!K53</f>
        <v>0</v>
      </c>
      <c r="G28" s="224">
        <f>'De Para Fundo'!L53</f>
        <v>0</v>
      </c>
      <c r="H28" s="275">
        <f>'De Para Fundo'!M53</f>
        <v>0</v>
      </c>
      <c r="I28" s="220"/>
      <c r="M28" s="221"/>
    </row>
    <row r="29" spans="1:13" ht="64.5" customHeight="1">
      <c r="A29" s="222">
        <v>13</v>
      </c>
      <c r="B29" s="223" t="s">
        <v>100</v>
      </c>
      <c r="C29" s="224">
        <f>'De Para Fundo'!H55</f>
        <v>14194863.62</v>
      </c>
      <c r="D29" s="224">
        <f>'De Para Fundo'!I55</f>
        <v>0</v>
      </c>
      <c r="E29" s="224">
        <f>'De Para Fundo'!J55</f>
        <v>6072504.9399999995</v>
      </c>
      <c r="F29" s="224">
        <f>'De Para Fundo'!K55</f>
        <v>824000</v>
      </c>
      <c r="G29" s="224">
        <f>'De Para Fundo'!L55</f>
        <v>7298358.68</v>
      </c>
      <c r="H29" s="275">
        <f>'De Para Fundo'!M55</f>
        <v>8122358.68</v>
      </c>
      <c r="I29" s="220"/>
      <c r="M29" s="221"/>
    </row>
    <row r="30" spans="1:13" ht="64.5" customHeight="1">
      <c r="A30" s="217">
        <v>14</v>
      </c>
      <c r="B30" s="223" t="s">
        <v>174</v>
      </c>
      <c r="C30" s="224">
        <f>'De Para Fundo'!H61</f>
        <v>183502.49</v>
      </c>
      <c r="D30" s="224">
        <f>'De Para Fundo'!I61</f>
        <v>0</v>
      </c>
      <c r="E30" s="224">
        <f>'De Para Fundo'!J61</f>
        <v>5679.98</v>
      </c>
      <c r="F30" s="224">
        <f>'De Para Fundo'!K61</f>
        <v>52333.08</v>
      </c>
      <c r="G30" s="224">
        <f>'De Para Fundo'!L61</f>
        <v>125489.43</v>
      </c>
      <c r="H30" s="275">
        <f>'De Para Fundo'!M61</f>
        <v>177822.51</v>
      </c>
      <c r="I30" s="220"/>
      <c r="M30" s="221"/>
    </row>
    <row r="31" spans="1:13" ht="64.5" customHeight="1">
      <c r="A31" s="222">
        <v>15</v>
      </c>
      <c r="B31" s="223" t="s">
        <v>175</v>
      </c>
      <c r="C31" s="224">
        <f>'De Para Fundo'!H63</f>
        <v>21303916.11</v>
      </c>
      <c r="D31" s="224">
        <f>'De Para Fundo'!I63</f>
        <v>0</v>
      </c>
      <c r="E31" s="224">
        <f>'De Para Fundo'!J63</f>
        <v>0</v>
      </c>
      <c r="F31" s="224">
        <f>'De Para Fundo'!K63</f>
        <v>8043768.65</v>
      </c>
      <c r="G31" s="224">
        <f>'De Para Fundo'!L63</f>
        <v>13260147.46</v>
      </c>
      <c r="H31" s="275">
        <f>'De Para Fundo'!M63</f>
        <v>21303916.11</v>
      </c>
      <c r="I31" s="220"/>
      <c r="M31" s="221"/>
    </row>
    <row r="32" spans="1:13" ht="64.5" customHeight="1">
      <c r="A32" s="222">
        <v>16</v>
      </c>
      <c r="B32" s="223" t="s">
        <v>176</v>
      </c>
      <c r="C32" s="224">
        <f>'De Para Fundo'!H66</f>
        <v>14321708.729999999</v>
      </c>
      <c r="D32" s="224">
        <f>'De Para Fundo'!I66</f>
        <v>0</v>
      </c>
      <c r="E32" s="224">
        <f>'De Para Fundo'!J66</f>
        <v>13395937.72</v>
      </c>
      <c r="F32" s="224">
        <f>'De Para Fundo'!K66</f>
        <v>0</v>
      </c>
      <c r="G32" s="224">
        <f>'De Para Fundo'!L66</f>
        <v>925771.01</v>
      </c>
      <c r="H32" s="275">
        <f>'De Para Fundo'!M66</f>
        <v>925771.01</v>
      </c>
      <c r="I32" s="220"/>
      <c r="M32" s="221"/>
    </row>
    <row r="33" spans="1:13" ht="64.5" customHeight="1">
      <c r="A33" s="217">
        <v>17</v>
      </c>
      <c r="B33" s="223" t="s">
        <v>490</v>
      </c>
      <c r="C33" s="224">
        <f>'De Para Fundo'!H68</f>
        <v>29976377.960000005</v>
      </c>
      <c r="D33" s="224">
        <f>'De Para Fundo'!I68</f>
        <v>0</v>
      </c>
      <c r="E33" s="224">
        <f>'De Para Fundo'!J68</f>
        <v>4437788.75</v>
      </c>
      <c r="F33" s="224">
        <f>'De Para Fundo'!K68</f>
        <v>10020516.95</v>
      </c>
      <c r="G33" s="224">
        <f>'De Para Fundo'!L68</f>
        <v>15518072.76</v>
      </c>
      <c r="H33" s="275">
        <f>'De Para Fundo'!M68</f>
        <v>25538589.710000005</v>
      </c>
      <c r="I33" s="220"/>
      <c r="M33" s="221"/>
    </row>
    <row r="34" spans="1:13" ht="64.5" customHeight="1">
      <c r="A34" s="222">
        <v>18</v>
      </c>
      <c r="B34" s="223" t="s">
        <v>491</v>
      </c>
      <c r="C34" s="224">
        <f>'De Para Fundo'!H76</f>
        <v>23658646.720000006</v>
      </c>
      <c r="D34" s="224">
        <f>'De Para Fundo'!I76</f>
        <v>14109.56</v>
      </c>
      <c r="E34" s="224">
        <f>'De Para Fundo'!J76</f>
        <v>4062377.3200000003</v>
      </c>
      <c r="F34" s="224">
        <f>'De Para Fundo'!K76</f>
        <v>11177920.68</v>
      </c>
      <c r="G34" s="224">
        <f>'De Para Fundo'!L76</f>
        <v>8404239.16</v>
      </c>
      <c r="H34" s="275">
        <f>'De Para Fundo'!M76</f>
        <v>19582159.84</v>
      </c>
      <c r="I34" s="220"/>
      <c r="M34" s="221"/>
    </row>
    <row r="35" spans="1:13" ht="64.5" customHeight="1">
      <c r="A35" s="222">
        <v>19</v>
      </c>
      <c r="B35" s="223" t="s">
        <v>492</v>
      </c>
      <c r="C35" s="224">
        <f>'De Para Fundo'!H125</f>
        <v>12139641.94</v>
      </c>
      <c r="D35" s="224">
        <f>'De Para Fundo'!I125</f>
        <v>96376.72</v>
      </c>
      <c r="E35" s="224">
        <f>'De Para Fundo'!J125</f>
        <v>483105</v>
      </c>
      <c r="F35" s="224">
        <f>'De Para Fundo'!K125</f>
        <v>0</v>
      </c>
      <c r="G35" s="224">
        <f>'De Para Fundo'!L125</f>
        <v>11560160.22</v>
      </c>
      <c r="H35" s="275">
        <f>'De Para Fundo'!M125</f>
        <v>11560160.22</v>
      </c>
      <c r="I35" s="220"/>
      <c r="M35" s="221"/>
    </row>
    <row r="36" spans="1:13" ht="64.5" customHeight="1">
      <c r="A36" s="217">
        <v>20</v>
      </c>
      <c r="B36" s="223" t="s">
        <v>493</v>
      </c>
      <c r="C36" s="224">
        <f>'De Para Fundo'!H127</f>
        <v>77631711.7</v>
      </c>
      <c r="D36" s="224">
        <f>'De Para Fundo'!I127</f>
        <v>0</v>
      </c>
      <c r="E36" s="224">
        <f>'De Para Fundo'!J127</f>
        <v>11178972.65</v>
      </c>
      <c r="F36" s="224">
        <f>'De Para Fundo'!K127</f>
        <v>1687356.7</v>
      </c>
      <c r="G36" s="224">
        <f>'De Para Fundo'!L127</f>
        <v>64765382.35</v>
      </c>
      <c r="H36" s="275">
        <f>'De Para Fundo'!M127</f>
        <v>66452739.050000004</v>
      </c>
      <c r="I36" s="220"/>
      <c r="M36" s="221"/>
    </row>
    <row r="37" spans="1:13" ht="64.5" customHeight="1">
      <c r="A37" s="222">
        <v>21</v>
      </c>
      <c r="B37" s="226" t="s">
        <v>494</v>
      </c>
      <c r="C37" s="224">
        <f>'De Para Fundo'!H132</f>
        <v>73819002.39999999</v>
      </c>
      <c r="D37" s="224">
        <f>'De Para Fundo'!I132</f>
        <v>0</v>
      </c>
      <c r="E37" s="224">
        <f>'De Para Fundo'!J132</f>
        <v>4464830.39</v>
      </c>
      <c r="F37" s="224">
        <f>'De Para Fundo'!K132</f>
        <v>34410916.4</v>
      </c>
      <c r="G37" s="224">
        <f>'De Para Fundo'!L132</f>
        <v>34943255.61</v>
      </c>
      <c r="H37" s="275">
        <f>'De Para Fundo'!M132</f>
        <v>69354172.00999999</v>
      </c>
      <c r="I37" s="220"/>
      <c r="M37" s="221"/>
    </row>
    <row r="38" spans="1:13" ht="64.5" customHeight="1">
      <c r="A38" s="222">
        <v>22</v>
      </c>
      <c r="B38" s="226" t="s">
        <v>495</v>
      </c>
      <c r="C38" s="224">
        <f>'De Para Fundo'!H143</f>
        <v>5253000</v>
      </c>
      <c r="D38" s="224">
        <f>'De Para Fundo'!I143</f>
        <v>0</v>
      </c>
      <c r="E38" s="224">
        <f>'De Para Fundo'!J143</f>
        <v>0</v>
      </c>
      <c r="F38" s="224">
        <f>'De Para Fundo'!K143</f>
        <v>880000</v>
      </c>
      <c r="G38" s="224">
        <f>'De Para Fundo'!L143</f>
        <v>4373000</v>
      </c>
      <c r="H38" s="275">
        <f>'De Para Fundo'!M143</f>
        <v>5253000</v>
      </c>
      <c r="I38" s="220"/>
      <c r="M38" s="221"/>
    </row>
    <row r="39" spans="1:13" ht="64.5" customHeight="1">
      <c r="A39" s="217">
        <v>23</v>
      </c>
      <c r="B39" s="223" t="s">
        <v>496</v>
      </c>
      <c r="C39" s="224">
        <f>'De Para Fundo'!H147</f>
        <v>242347269.01</v>
      </c>
      <c r="D39" s="224">
        <f>'De Para Fundo'!I147</f>
        <v>714802.06</v>
      </c>
      <c r="E39" s="224">
        <f>'De Para Fundo'!J147</f>
        <v>227249000.67</v>
      </c>
      <c r="F39" s="224">
        <f>'De Para Fundo'!K147</f>
        <v>3150273.83</v>
      </c>
      <c r="G39" s="224">
        <f>'De Para Fundo'!L147</f>
        <v>11233192.45</v>
      </c>
      <c r="H39" s="275">
        <f>'De Para Fundo'!M147</f>
        <v>14383466.280000001</v>
      </c>
      <c r="I39" s="220"/>
      <c r="M39" s="221"/>
    </row>
    <row r="40" spans="1:13" ht="64.5" customHeight="1">
      <c r="A40" s="222">
        <v>24</v>
      </c>
      <c r="B40" s="223" t="s">
        <v>497</v>
      </c>
      <c r="C40" s="224">
        <f>'De Para Fundo'!H150</f>
        <v>44865691.089999996</v>
      </c>
      <c r="D40" s="224">
        <f>'De Para Fundo'!I150</f>
        <v>0</v>
      </c>
      <c r="E40" s="224">
        <f>'De Para Fundo'!J150</f>
        <v>44674879.39999999</v>
      </c>
      <c r="F40" s="224">
        <f>'De Para Fundo'!K150</f>
        <v>0</v>
      </c>
      <c r="G40" s="224">
        <f>'De Para Fundo'!L150</f>
        <v>190811.69</v>
      </c>
      <c r="H40" s="275">
        <f>'De Para Fundo'!M150</f>
        <v>190811.69</v>
      </c>
      <c r="I40" s="220"/>
      <c r="M40" s="221"/>
    </row>
    <row r="41" spans="1:13" ht="64.5" customHeight="1">
      <c r="A41" s="222">
        <v>25</v>
      </c>
      <c r="B41" s="223" t="s">
        <v>498</v>
      </c>
      <c r="C41" s="224">
        <f>'De Para Fundo'!H152</f>
        <v>29517870.6</v>
      </c>
      <c r="D41" s="224">
        <f>'De Para Fundo'!I152</f>
        <v>0</v>
      </c>
      <c r="E41" s="224">
        <f>'De Para Fundo'!J152</f>
        <v>25485048.440000005</v>
      </c>
      <c r="F41" s="224">
        <f>'De Para Fundo'!K152</f>
        <v>0.03</v>
      </c>
      <c r="G41" s="224">
        <f>'De Para Fundo'!L152</f>
        <v>4032822.1300000004</v>
      </c>
      <c r="H41" s="275">
        <f>'De Para Fundo'!M152</f>
        <v>4032822.16</v>
      </c>
      <c r="I41" s="220"/>
      <c r="M41" s="221"/>
    </row>
    <row r="42" spans="1:13" ht="64.5" customHeight="1">
      <c r="A42" s="217">
        <v>26</v>
      </c>
      <c r="B42" s="223" t="s">
        <v>499</v>
      </c>
      <c r="C42" s="224">
        <f>'De Para Fundo'!H155</f>
        <v>1731517.7799999998</v>
      </c>
      <c r="D42" s="224">
        <f>'De Para Fundo'!I155</f>
        <v>0</v>
      </c>
      <c r="E42" s="224">
        <f>'De Para Fundo'!J155</f>
        <v>0</v>
      </c>
      <c r="F42" s="224">
        <f>'De Para Fundo'!K155</f>
        <v>1037216.38</v>
      </c>
      <c r="G42" s="224">
        <f>'De Para Fundo'!L155</f>
        <v>694301.4</v>
      </c>
      <c r="H42" s="275">
        <f>'De Para Fundo'!M155</f>
        <v>1731517.7799999998</v>
      </c>
      <c r="I42" s="220"/>
      <c r="M42" s="221"/>
    </row>
    <row r="43" spans="1:13" ht="64.5" customHeight="1">
      <c r="A43" s="222">
        <v>27</v>
      </c>
      <c r="B43" s="223" t="s">
        <v>500</v>
      </c>
      <c r="C43" s="224">
        <f>'De Para Fundo'!H166</f>
        <v>4029430.28</v>
      </c>
      <c r="D43" s="224">
        <f>'De Para Fundo'!I166</f>
        <v>0</v>
      </c>
      <c r="E43" s="224">
        <f>'De Para Fundo'!J166</f>
        <v>2040115.76</v>
      </c>
      <c r="F43" s="224">
        <f>'De Para Fundo'!K166</f>
        <v>0</v>
      </c>
      <c r="G43" s="224">
        <f>'De Para Fundo'!L166</f>
        <v>1989314.52</v>
      </c>
      <c r="H43" s="275">
        <f>'De Para Fundo'!M166</f>
        <v>1989314.52</v>
      </c>
      <c r="I43" s="220"/>
      <c r="M43" s="221"/>
    </row>
    <row r="44" spans="1:13" ht="64.5" customHeight="1">
      <c r="A44" s="222">
        <v>28</v>
      </c>
      <c r="B44" s="223" t="s">
        <v>501</v>
      </c>
      <c r="C44" s="224">
        <f>'De Para Fundo'!H168</f>
        <v>6400465.060000001</v>
      </c>
      <c r="D44" s="224">
        <f>'De Para Fundo'!I168</f>
        <v>0</v>
      </c>
      <c r="E44" s="224">
        <f>'De Para Fundo'!J168</f>
        <v>3547735.71</v>
      </c>
      <c r="F44" s="224">
        <f>'De Para Fundo'!K168</f>
        <v>0</v>
      </c>
      <c r="G44" s="224">
        <f>'De Para Fundo'!L168</f>
        <v>2852729.35</v>
      </c>
      <c r="H44" s="275">
        <f>'De Para Fundo'!M168</f>
        <v>2852729.35</v>
      </c>
      <c r="I44" s="220"/>
      <c r="M44" s="221"/>
    </row>
    <row r="45" spans="1:13" ht="64.5" customHeight="1">
      <c r="A45" s="217">
        <v>29</v>
      </c>
      <c r="B45" s="223" t="s">
        <v>502</v>
      </c>
      <c r="C45" s="224">
        <f>'De Para Fundo'!H170</f>
        <v>45140592.84</v>
      </c>
      <c r="D45" s="224">
        <f>'De Para Fundo'!I170</f>
        <v>37972.39</v>
      </c>
      <c r="E45" s="224">
        <f>'De Para Fundo'!J170</f>
        <v>27885858.880000003</v>
      </c>
      <c r="F45" s="224">
        <f>'De Para Fundo'!K170</f>
        <v>2537309.78</v>
      </c>
      <c r="G45" s="224">
        <f>'De Para Fundo'!L170</f>
        <v>14679451.790000001</v>
      </c>
      <c r="H45" s="275">
        <f>'De Para Fundo'!M170</f>
        <v>17216761.57</v>
      </c>
      <c r="I45" s="220"/>
      <c r="M45" s="221"/>
    </row>
    <row r="46" spans="1:13" ht="64.5" customHeight="1">
      <c r="A46" s="222">
        <v>30</v>
      </c>
      <c r="B46" s="223" t="s">
        <v>2</v>
      </c>
      <c r="C46" s="224">
        <f>'De Para Fundo'!H179</f>
        <v>130071442.38000001</v>
      </c>
      <c r="D46" s="224">
        <f>'De Para Fundo'!I179</f>
        <v>2227169.09</v>
      </c>
      <c r="E46" s="224">
        <f>'De Para Fundo'!J179</f>
        <v>50257883.82</v>
      </c>
      <c r="F46" s="224">
        <f>'De Para Fundo'!K179</f>
        <v>3680665.88</v>
      </c>
      <c r="G46" s="224">
        <f>'De Para Fundo'!L179</f>
        <v>73905723.59</v>
      </c>
      <c r="H46" s="275">
        <f>'De Para Fundo'!M179</f>
        <v>77586389.47</v>
      </c>
      <c r="I46" s="220"/>
      <c r="M46" s="221"/>
    </row>
    <row r="47" spans="1:13" ht="64.5" customHeight="1">
      <c r="A47" s="222">
        <v>31</v>
      </c>
      <c r="B47" s="223" t="s">
        <v>3</v>
      </c>
      <c r="C47" s="224">
        <f>'De Para Fundo'!H181</f>
        <v>2225583.37</v>
      </c>
      <c r="D47" s="224">
        <f>'De Para Fundo'!I181</f>
        <v>0</v>
      </c>
      <c r="E47" s="224">
        <f>'De Para Fundo'!J181</f>
        <v>2190583.37</v>
      </c>
      <c r="F47" s="224">
        <f>'De Para Fundo'!K181</f>
        <v>35000</v>
      </c>
      <c r="G47" s="224">
        <f>'De Para Fundo'!L181</f>
        <v>0</v>
      </c>
      <c r="H47" s="275">
        <f>'De Para Fundo'!M181</f>
        <v>35000</v>
      </c>
      <c r="I47" s="220"/>
      <c r="M47" s="221"/>
    </row>
    <row r="48" spans="1:13" ht="64.5" customHeight="1">
      <c r="A48" s="217">
        <v>32</v>
      </c>
      <c r="B48" s="223" t="s">
        <v>4</v>
      </c>
      <c r="C48" s="224">
        <f>'De Para Fundo'!H186</f>
        <v>49575953.87</v>
      </c>
      <c r="D48" s="224">
        <f>'De Para Fundo'!I186</f>
        <v>200</v>
      </c>
      <c r="E48" s="224">
        <f>'De Para Fundo'!J186</f>
        <v>2521688.32</v>
      </c>
      <c r="F48" s="224">
        <f>'De Para Fundo'!K186</f>
        <v>38241305.8</v>
      </c>
      <c r="G48" s="224">
        <f>'De Para Fundo'!L186</f>
        <v>8812759.34</v>
      </c>
      <c r="H48" s="275">
        <f>'De Para Fundo'!M186</f>
        <v>47054065.13999999</v>
      </c>
      <c r="I48" s="220"/>
      <c r="M48" s="221"/>
    </row>
    <row r="49" spans="1:13" ht="64.5" customHeight="1">
      <c r="A49" s="222">
        <v>33</v>
      </c>
      <c r="B49" s="223" t="s">
        <v>5</v>
      </c>
      <c r="C49" s="224">
        <f>'De Para Fundo'!H192</f>
        <v>109721411.39999999</v>
      </c>
      <c r="D49" s="224">
        <f>'De Para Fundo'!I192</f>
        <v>26009158.11</v>
      </c>
      <c r="E49" s="224">
        <f>'De Para Fundo'!J192</f>
        <v>1489789.38</v>
      </c>
      <c r="F49" s="224">
        <f>'De Para Fundo'!K192</f>
        <v>37153235.17</v>
      </c>
      <c r="G49" s="224">
        <f>'De Para Fundo'!L192</f>
        <v>45069229.05</v>
      </c>
      <c r="H49" s="275">
        <f>'De Para Fundo'!M192</f>
        <v>82222464.22</v>
      </c>
      <c r="I49" s="220"/>
      <c r="M49" s="221"/>
    </row>
    <row r="50" spans="1:13" ht="64.5" customHeight="1">
      <c r="A50" s="222">
        <v>34</v>
      </c>
      <c r="B50" s="223" t="s">
        <v>6</v>
      </c>
      <c r="C50" s="224">
        <f>'De Para Fundo'!H195</f>
        <v>459477.88999999996</v>
      </c>
      <c r="D50" s="224">
        <f>'De Para Fundo'!I195</f>
        <v>27089.76</v>
      </c>
      <c r="E50" s="224">
        <f>'De Para Fundo'!J195</f>
        <v>135.07999999999998</v>
      </c>
      <c r="F50" s="224">
        <f>'De Para Fundo'!K195</f>
        <v>0</v>
      </c>
      <c r="G50" s="224">
        <f>'De Para Fundo'!L195</f>
        <v>432253.05</v>
      </c>
      <c r="H50" s="275">
        <f>'De Para Fundo'!M195</f>
        <v>432253.05</v>
      </c>
      <c r="I50" s="220"/>
      <c r="M50" s="221"/>
    </row>
    <row r="51" spans="1:13" ht="64.5" customHeight="1">
      <c r="A51" s="217">
        <v>35</v>
      </c>
      <c r="B51" s="223" t="s">
        <v>7</v>
      </c>
      <c r="C51" s="224">
        <f>'De Para Fundo'!H199</f>
        <v>9059442.31</v>
      </c>
      <c r="D51" s="224">
        <f>'De Para Fundo'!I199</f>
        <v>0.5</v>
      </c>
      <c r="E51" s="224">
        <f>'De Para Fundo'!J199</f>
        <v>9034482.8</v>
      </c>
      <c r="F51" s="224">
        <f>'De Para Fundo'!K199</f>
        <v>2464</v>
      </c>
      <c r="G51" s="224">
        <f>'De Para Fundo'!L199</f>
        <v>22495.01</v>
      </c>
      <c r="H51" s="275">
        <f>'De Para Fundo'!M199</f>
        <v>24959.01</v>
      </c>
      <c r="I51" s="220"/>
      <c r="M51" s="221"/>
    </row>
    <row r="52" spans="1:13" ht="64.5" customHeight="1">
      <c r="A52" s="222">
        <v>36</v>
      </c>
      <c r="B52" s="223" t="s">
        <v>8</v>
      </c>
      <c r="C52" s="224">
        <f>'De Para Fundo'!H201</f>
        <v>267833069.35000002</v>
      </c>
      <c r="D52" s="224">
        <f>'De Para Fundo'!I201</f>
        <v>415000</v>
      </c>
      <c r="E52" s="224">
        <f>'De Para Fundo'!J201</f>
        <v>4586522.9399999995</v>
      </c>
      <c r="F52" s="224">
        <f>'De Para Fundo'!K201</f>
        <v>119874680.42999995</v>
      </c>
      <c r="G52" s="224">
        <f>'De Para Fundo'!L201</f>
        <v>142956866.39</v>
      </c>
      <c r="H52" s="275">
        <f>'De Para Fundo'!M201</f>
        <v>262831546.81999993</v>
      </c>
      <c r="I52" s="220"/>
      <c r="M52" s="221"/>
    </row>
    <row r="53" spans="1:13" ht="64.5" customHeight="1">
      <c r="A53" s="242">
        <v>37</v>
      </c>
      <c r="B53" s="225" t="s">
        <v>9</v>
      </c>
      <c r="C53" s="219">
        <f aca="true" t="shared" si="2" ref="C53:H53">SUM(C54:C58)</f>
        <v>14281650.96</v>
      </c>
      <c r="D53" s="219">
        <f t="shared" si="2"/>
        <v>57151.479999999996</v>
      </c>
      <c r="E53" s="219">
        <f t="shared" si="2"/>
        <v>7338617.83</v>
      </c>
      <c r="F53" s="219">
        <f t="shared" si="2"/>
        <v>89473.71</v>
      </c>
      <c r="G53" s="219">
        <f t="shared" si="2"/>
        <v>6796407.94</v>
      </c>
      <c r="H53" s="274">
        <f t="shared" si="2"/>
        <v>6885881.649999999</v>
      </c>
      <c r="I53" s="220"/>
      <c r="M53" s="221"/>
    </row>
    <row r="54" spans="1:13" ht="64.5" customHeight="1">
      <c r="A54" s="217">
        <v>38</v>
      </c>
      <c r="B54" s="223" t="s">
        <v>95</v>
      </c>
      <c r="C54" s="224">
        <f>'De Para Anvs'!H20</f>
        <v>6392468.640000001</v>
      </c>
      <c r="D54" s="224">
        <f>'De Para Anvs'!I20</f>
        <v>12639.36</v>
      </c>
      <c r="E54" s="224">
        <f>'De Para Anvs'!J20</f>
        <v>2907430.83</v>
      </c>
      <c r="F54" s="224">
        <f>'De Para Anvs'!K20</f>
        <v>619.32</v>
      </c>
      <c r="G54" s="224">
        <f>'De Para Anvs'!L20</f>
        <v>3471779.1300000004</v>
      </c>
      <c r="H54" s="275">
        <f>'De Para Anvs'!M20</f>
        <v>3472398.45</v>
      </c>
      <c r="I54" s="220"/>
      <c r="M54" s="221"/>
    </row>
    <row r="55" spans="1:13" ht="64.5" customHeight="1">
      <c r="A55" s="222">
        <v>39</v>
      </c>
      <c r="B55" s="223" t="s">
        <v>10</v>
      </c>
      <c r="C55" s="224">
        <f>'De Para Anvs'!H25</f>
        <v>7413461.140000001</v>
      </c>
      <c r="D55" s="224">
        <f>'De Para Anvs'!I25</f>
        <v>42533.56</v>
      </c>
      <c r="E55" s="224">
        <f>'De Para Anvs'!J25</f>
        <v>4237151.01</v>
      </c>
      <c r="F55" s="224">
        <f>'De Para Anvs'!K25</f>
        <v>88854.39</v>
      </c>
      <c r="G55" s="224">
        <f>'De Para Anvs'!L25</f>
        <v>3044922.1799999997</v>
      </c>
      <c r="H55" s="275">
        <f>'De Para Anvs'!M25</f>
        <v>3133776.57</v>
      </c>
      <c r="I55" s="220"/>
      <c r="M55" s="221"/>
    </row>
    <row r="56" spans="1:13" ht="64.5" customHeight="1">
      <c r="A56" s="222">
        <v>40</v>
      </c>
      <c r="B56" s="223" t="s">
        <v>175</v>
      </c>
      <c r="C56" s="224">
        <f>'De Para Anvs'!H35</f>
        <v>453796.9</v>
      </c>
      <c r="D56" s="224">
        <f>'De Para Anvs'!I35</f>
        <v>1978.56</v>
      </c>
      <c r="E56" s="224">
        <f>'De Para Anvs'!J35</f>
        <v>182227.99</v>
      </c>
      <c r="F56" s="224">
        <f>'De Para Anvs'!K35</f>
        <v>0</v>
      </c>
      <c r="G56" s="224">
        <f>'De Para Anvs'!L35</f>
        <v>269590.35</v>
      </c>
      <c r="H56" s="275">
        <f>'De Para Anvs'!M35</f>
        <v>269590.35</v>
      </c>
      <c r="I56" s="220"/>
      <c r="M56" s="221"/>
    </row>
    <row r="57" spans="1:13" ht="64.5" customHeight="1">
      <c r="A57" s="217">
        <v>41</v>
      </c>
      <c r="B57" s="223" t="s">
        <v>6</v>
      </c>
      <c r="C57" s="224">
        <f>'De Para Anvs'!H38</f>
        <v>8810.28</v>
      </c>
      <c r="D57" s="224">
        <f>'De Para Anvs'!I38</f>
        <v>0</v>
      </c>
      <c r="E57" s="224">
        <f>'De Para Anvs'!J38</f>
        <v>0</v>
      </c>
      <c r="F57" s="224">
        <f>'De Para Anvs'!K38</f>
        <v>0</v>
      </c>
      <c r="G57" s="224">
        <f>'De Para Anvs'!L38</f>
        <v>8810.28</v>
      </c>
      <c r="H57" s="275">
        <f>'De Para Anvs'!M38</f>
        <v>8810.28</v>
      </c>
      <c r="I57" s="220"/>
      <c r="M57" s="221"/>
    </row>
    <row r="58" spans="1:13" ht="64.5" customHeight="1">
      <c r="A58" s="222">
        <v>42</v>
      </c>
      <c r="B58" s="223" t="s">
        <v>7</v>
      </c>
      <c r="C58" s="224">
        <f>'De Para Anvs'!H42</f>
        <v>13114</v>
      </c>
      <c r="D58" s="224">
        <f>'De Para Anvs'!I42</f>
        <v>0</v>
      </c>
      <c r="E58" s="224">
        <f>'De Para Anvs'!J42</f>
        <v>11808</v>
      </c>
      <c r="F58" s="224">
        <f>'De Para Anvs'!K42</f>
        <v>0</v>
      </c>
      <c r="G58" s="224">
        <f>'De Para Anvs'!L42</f>
        <v>1306</v>
      </c>
      <c r="H58" s="275">
        <f>'De Para Anvs'!M42</f>
        <v>1306</v>
      </c>
      <c r="I58" s="220"/>
      <c r="M58" s="221"/>
    </row>
    <row r="59" spans="1:13" ht="64.5" customHeight="1">
      <c r="A59" s="242">
        <v>43</v>
      </c>
      <c r="B59" s="225" t="s">
        <v>11</v>
      </c>
      <c r="C59" s="219">
        <f aca="true" t="shared" si="3" ref="C59:H59">SUM(C60:C72)</f>
        <v>944656984.88</v>
      </c>
      <c r="D59" s="219">
        <f t="shared" si="3"/>
        <v>12930627.56</v>
      </c>
      <c r="E59" s="219">
        <f t="shared" si="3"/>
        <v>99313562.32000002</v>
      </c>
      <c r="F59" s="219">
        <f t="shared" si="3"/>
        <v>41970824.92</v>
      </c>
      <c r="G59" s="219">
        <f t="shared" si="3"/>
        <v>790446282.81</v>
      </c>
      <c r="H59" s="274">
        <f t="shared" si="3"/>
        <v>832417107.7299999</v>
      </c>
      <c r="I59" s="220"/>
      <c r="M59" s="221"/>
    </row>
    <row r="60" spans="1:13" ht="64.5" customHeight="1">
      <c r="A60" s="217">
        <v>44</v>
      </c>
      <c r="B60" s="223" t="s">
        <v>12</v>
      </c>
      <c r="C60" s="224">
        <f>'De Para Funasa'!I25</f>
        <v>4400962.27</v>
      </c>
      <c r="D60" s="224">
        <f>'De Para Funasa'!J25</f>
        <v>86830.37</v>
      </c>
      <c r="E60" s="224">
        <f>'De Para Funasa'!K25</f>
        <v>2091206.4900000002</v>
      </c>
      <c r="F60" s="224">
        <f>'De Para Funasa'!L25</f>
        <v>718635.95</v>
      </c>
      <c r="G60" s="224">
        <f>'De Para Funasa'!M25</f>
        <v>1504289.46</v>
      </c>
      <c r="H60" s="275">
        <f>'De Para Funasa'!N25</f>
        <v>2222925.41</v>
      </c>
      <c r="I60" s="220"/>
      <c r="M60" s="221"/>
    </row>
    <row r="61" spans="1:13" ht="64.5" customHeight="1">
      <c r="A61" s="222">
        <v>45</v>
      </c>
      <c r="B61" s="223" t="s">
        <v>13</v>
      </c>
      <c r="C61" s="224">
        <f>'De Para Funasa'!I29</f>
        <v>12873520.51</v>
      </c>
      <c r="D61" s="224">
        <f>'De Para Funasa'!J29</f>
        <v>181001.4</v>
      </c>
      <c r="E61" s="224">
        <f>'De Para Funasa'!K29</f>
        <v>8394662.680000002</v>
      </c>
      <c r="F61" s="224">
        <f>'De Para Funasa'!L29</f>
        <v>189248.96</v>
      </c>
      <c r="G61" s="224">
        <f>'De Para Funasa'!M29</f>
        <v>4108607.4699999997</v>
      </c>
      <c r="H61" s="275">
        <f>'De Para Funasa'!N29</f>
        <v>4297856.43</v>
      </c>
      <c r="I61" s="220"/>
      <c r="M61" s="221"/>
    </row>
    <row r="62" spans="1:13" ht="64.5" customHeight="1">
      <c r="A62" s="222">
        <v>46</v>
      </c>
      <c r="B62" s="223" t="s">
        <v>95</v>
      </c>
      <c r="C62" s="224">
        <f>'De Para Funasa'!I33</f>
        <v>6295705.72</v>
      </c>
      <c r="D62" s="224">
        <f>'De Para Funasa'!J33</f>
        <v>413951.9199999999</v>
      </c>
      <c r="E62" s="224">
        <f>'De Para Funasa'!K33</f>
        <v>2617663.4499999997</v>
      </c>
      <c r="F62" s="224">
        <f>'De Para Funasa'!L33</f>
        <v>474426.52999999997</v>
      </c>
      <c r="G62" s="224">
        <f>'De Para Funasa'!M33</f>
        <v>2793976.55</v>
      </c>
      <c r="H62" s="275">
        <f>'De Para Funasa'!N33</f>
        <v>3268403.08</v>
      </c>
      <c r="I62" s="220"/>
      <c r="M62" s="221"/>
    </row>
    <row r="63" spans="1:13" ht="64.5" customHeight="1">
      <c r="A63" s="217">
        <v>47</v>
      </c>
      <c r="B63" s="223" t="s">
        <v>14</v>
      </c>
      <c r="C63" s="224">
        <f>'De Para Funasa'!I38</f>
        <v>178464884.18999997</v>
      </c>
      <c r="D63" s="224">
        <f>'De Para Funasa'!J38</f>
        <v>111203.88</v>
      </c>
      <c r="E63" s="224">
        <f>'De Para Funasa'!K38</f>
        <v>51519301.36000001</v>
      </c>
      <c r="F63" s="224">
        <f>'De Para Funasa'!L38</f>
        <v>26626166.43</v>
      </c>
      <c r="G63" s="224">
        <f>'De Para Funasa'!M38</f>
        <v>100208212.52</v>
      </c>
      <c r="H63" s="275">
        <f>'De Para Funasa'!N38</f>
        <v>126834378.95</v>
      </c>
      <c r="I63" s="220"/>
      <c r="M63" s="221"/>
    </row>
    <row r="64" spans="1:13" ht="64.5" customHeight="1">
      <c r="A64" s="222">
        <v>48</v>
      </c>
      <c r="B64" s="223" t="s">
        <v>15</v>
      </c>
      <c r="C64" s="224">
        <f>'De Para Funasa'!I43</f>
        <v>37921493.27</v>
      </c>
      <c r="D64" s="224">
        <f>'De Para Funasa'!J43</f>
        <v>48454.98</v>
      </c>
      <c r="E64" s="224">
        <f>'De Para Funasa'!K43</f>
        <v>838031.46</v>
      </c>
      <c r="F64" s="224">
        <f>'De Para Funasa'!L43</f>
        <v>97547.01</v>
      </c>
      <c r="G64" s="224">
        <f>'De Para Funasa'!M43</f>
        <v>36937459.82</v>
      </c>
      <c r="H64" s="275">
        <f>'De Para Funasa'!N43</f>
        <v>37035006.83</v>
      </c>
      <c r="I64" s="220"/>
      <c r="M64" s="221"/>
    </row>
    <row r="65" spans="1:13" ht="64.5" customHeight="1">
      <c r="A65" s="217">
        <v>49</v>
      </c>
      <c r="B65" s="223" t="s">
        <v>827</v>
      </c>
      <c r="C65" s="224">
        <f>'De Para Funasa'!I45</f>
        <v>69079553.87</v>
      </c>
      <c r="D65" s="224">
        <f>'De Para Funasa'!J45</f>
        <v>7317193.36</v>
      </c>
      <c r="E65" s="224">
        <f>'De Para Funasa'!K45</f>
        <v>17562596.490000002</v>
      </c>
      <c r="F65" s="224">
        <f>'De Para Funasa'!L45</f>
        <v>10237491.719999999</v>
      </c>
      <c r="G65" s="224">
        <f>'De Para Funasa'!M45</f>
        <v>33962272.300000004</v>
      </c>
      <c r="H65" s="275">
        <f>'De Para Funasa'!N45</f>
        <v>44199764.019999996</v>
      </c>
      <c r="I65" s="220"/>
      <c r="M65" s="221"/>
    </row>
    <row r="66" spans="1:13" ht="64.5" customHeight="1">
      <c r="A66" s="222">
        <v>50</v>
      </c>
      <c r="B66" s="223" t="s">
        <v>317</v>
      </c>
      <c r="C66" s="224">
        <f>'De Para Funasa'!I55</f>
        <v>436442026.69</v>
      </c>
      <c r="D66" s="224">
        <f>'De Para Funasa'!J55</f>
        <v>54575</v>
      </c>
      <c r="E66" s="224">
        <f>'De Para Funasa'!K55</f>
        <v>1188625.6400000001</v>
      </c>
      <c r="F66" s="224">
        <f>'De Para Funasa'!L55</f>
        <v>2049642.27</v>
      </c>
      <c r="G66" s="224">
        <f>'De Para Funasa'!M55</f>
        <v>433149183.78</v>
      </c>
      <c r="H66" s="275">
        <f>'De Para Funasa'!N55</f>
        <v>435198826.04999995</v>
      </c>
      <c r="I66" s="220"/>
      <c r="M66" s="221"/>
    </row>
    <row r="67" spans="1:13" ht="64.5" customHeight="1">
      <c r="A67" s="222">
        <v>51</v>
      </c>
      <c r="B67" s="223" t="s">
        <v>318</v>
      </c>
      <c r="C67" s="224">
        <f>'De Para Funasa'!I64</f>
        <v>104913167.02</v>
      </c>
      <c r="D67" s="224">
        <f>'De Para Funasa'!J64</f>
        <v>1986678.4400000002</v>
      </c>
      <c r="E67" s="224">
        <f>'De Para Funasa'!K64</f>
        <v>5042340.32</v>
      </c>
      <c r="F67" s="224">
        <f>'De Para Funasa'!L64</f>
        <v>970115.14</v>
      </c>
      <c r="G67" s="224">
        <f>'De Para Funasa'!M64</f>
        <v>96914033.11999996</v>
      </c>
      <c r="H67" s="275">
        <f>'De Para Funasa'!N64</f>
        <v>97884148.25999998</v>
      </c>
      <c r="I67" s="220"/>
      <c r="M67" s="221"/>
    </row>
    <row r="68" spans="1:13" ht="64.5" customHeight="1">
      <c r="A68" s="217">
        <v>52</v>
      </c>
      <c r="B68" s="223" t="s">
        <v>491</v>
      </c>
      <c r="C68" s="224">
        <f>'De Para Funasa'!I69</f>
        <v>11531509.91</v>
      </c>
      <c r="D68" s="224">
        <f>'De Para Funasa'!J69</f>
        <v>468230.77999999997</v>
      </c>
      <c r="E68" s="224">
        <f>'De Para Funasa'!K69</f>
        <v>4121281.23</v>
      </c>
      <c r="F68" s="224">
        <f>'De Para Funasa'!L69</f>
        <v>587325.25</v>
      </c>
      <c r="G68" s="224">
        <f>'De Para Funasa'!M69</f>
        <v>6354672.65</v>
      </c>
      <c r="H68" s="275">
        <f>'De Para Funasa'!N69</f>
        <v>6941997.9</v>
      </c>
      <c r="I68" s="220"/>
      <c r="M68" s="221"/>
    </row>
    <row r="69" spans="1:13" ht="64.5" customHeight="1">
      <c r="A69" s="222">
        <v>53</v>
      </c>
      <c r="B69" s="223" t="s">
        <v>6</v>
      </c>
      <c r="C69" s="224">
        <f>'De Para Funasa'!I76</f>
        <v>52617.71</v>
      </c>
      <c r="D69" s="224">
        <f>'De Para Funasa'!J76</f>
        <v>52617.71</v>
      </c>
      <c r="E69" s="224">
        <f>'De Para Funasa'!K76</f>
        <v>0</v>
      </c>
      <c r="F69" s="224">
        <f>'De Para Funasa'!L76</f>
        <v>0</v>
      </c>
      <c r="G69" s="224">
        <f>'De Para Funasa'!M76</f>
        <v>0</v>
      </c>
      <c r="H69" s="275">
        <f>'De Para Funasa'!N76</f>
        <v>0</v>
      </c>
      <c r="I69" s="220"/>
      <c r="M69" s="221"/>
    </row>
    <row r="70" spans="1:13" ht="64.5" customHeight="1">
      <c r="A70" s="222">
        <v>54</v>
      </c>
      <c r="B70" s="223" t="s">
        <v>7</v>
      </c>
      <c r="C70" s="224">
        <f>'De Para Funasa'!I80</f>
        <v>8194669.32</v>
      </c>
      <c r="D70" s="224">
        <f>'De Para Funasa'!J80</f>
        <v>2209889.72</v>
      </c>
      <c r="E70" s="224">
        <f>'De Para Funasa'!K80</f>
        <v>5937853.2</v>
      </c>
      <c r="F70" s="224">
        <f>'De Para Funasa'!L80</f>
        <v>20225.66</v>
      </c>
      <c r="G70" s="224">
        <f>'De Para Funasa'!M80</f>
        <v>26700.74</v>
      </c>
      <c r="H70" s="275">
        <f>'De Para Funasa'!N80</f>
        <v>46926.4</v>
      </c>
      <c r="I70" s="220"/>
      <c r="M70" s="221"/>
    </row>
    <row r="71" spans="1:13" ht="64.5" customHeight="1">
      <c r="A71" s="217">
        <v>55</v>
      </c>
      <c r="B71" s="223" t="s">
        <v>319</v>
      </c>
      <c r="C71" s="224">
        <f>'De Para Funasa'!I82</f>
        <v>0</v>
      </c>
      <c r="D71" s="224">
        <f>'De Para Funasa'!J82</f>
        <v>0</v>
      </c>
      <c r="E71" s="224">
        <f>'De Para Funasa'!K82</f>
        <v>0</v>
      </c>
      <c r="F71" s="224">
        <f>'De Para Funasa'!L82</f>
        <v>0</v>
      </c>
      <c r="G71" s="224">
        <f>'De Para Funasa'!M82</f>
        <v>0</v>
      </c>
      <c r="H71" s="275">
        <f>'De Para Funasa'!N82</f>
        <v>0</v>
      </c>
      <c r="I71" s="220"/>
      <c r="M71" s="221"/>
    </row>
    <row r="72" spans="1:13" ht="64.5" customHeight="1">
      <c r="A72" s="222">
        <v>56</v>
      </c>
      <c r="B72" s="223" t="s">
        <v>8</v>
      </c>
      <c r="C72" s="224">
        <f>'De Para Funasa'!I84</f>
        <v>74486874.4</v>
      </c>
      <c r="D72" s="224">
        <f>'De Para Funasa'!J84</f>
        <v>0</v>
      </c>
      <c r="E72" s="224">
        <f>'De Para Funasa'!K84</f>
        <v>0</v>
      </c>
      <c r="F72" s="224">
        <f>'De Para Funasa'!L84</f>
        <v>0</v>
      </c>
      <c r="G72" s="224">
        <f>'De Para Funasa'!M84</f>
        <v>74486874.4</v>
      </c>
      <c r="H72" s="275">
        <f>'De Para Funasa'!N84</f>
        <v>74486874.4</v>
      </c>
      <c r="I72" s="220"/>
      <c r="M72" s="221"/>
    </row>
    <row r="73" spans="1:13" ht="64.5" customHeight="1">
      <c r="A73" s="242">
        <v>57</v>
      </c>
      <c r="B73" s="225" t="s">
        <v>320</v>
      </c>
      <c r="C73" s="219">
        <f aca="true" t="shared" si="4" ref="C73:H73">SUM(C74:C82)</f>
        <v>10026807.999999998</v>
      </c>
      <c r="D73" s="219">
        <f t="shared" si="4"/>
        <v>260027.58</v>
      </c>
      <c r="E73" s="219">
        <f t="shared" si="4"/>
        <v>7306181.52</v>
      </c>
      <c r="F73" s="219">
        <f t="shared" si="4"/>
        <v>853396.3300000001</v>
      </c>
      <c r="G73" s="219">
        <f t="shared" si="4"/>
        <v>1607202.57</v>
      </c>
      <c r="H73" s="274">
        <f t="shared" si="4"/>
        <v>2460598.9</v>
      </c>
      <c r="I73" s="220"/>
      <c r="M73" s="221"/>
    </row>
    <row r="74" spans="1:13" ht="64.5" customHeight="1">
      <c r="A74" s="217">
        <v>58</v>
      </c>
      <c r="B74" s="223" t="s">
        <v>95</v>
      </c>
      <c r="C74" s="224">
        <f>'De Para Fiocruz'!H23</f>
        <v>902951.52</v>
      </c>
      <c r="D74" s="224">
        <f>'De Para Fiocruz'!I23</f>
        <v>51709.149999999994</v>
      </c>
      <c r="E74" s="224">
        <f>'De Para Fiocruz'!J23</f>
        <v>692158.48</v>
      </c>
      <c r="F74" s="224">
        <f>'De Para Fiocruz'!K23</f>
        <v>43228.72</v>
      </c>
      <c r="G74" s="224">
        <f>'De Para Fiocruz'!L23</f>
        <v>115855.17</v>
      </c>
      <c r="H74" s="275">
        <f>'De Para Fiocruz'!M23</f>
        <v>159083.89</v>
      </c>
      <c r="I74" s="220"/>
      <c r="M74" s="221"/>
    </row>
    <row r="75" spans="1:13" ht="64.5" customHeight="1">
      <c r="A75" s="222">
        <v>59</v>
      </c>
      <c r="B75" s="223" t="s">
        <v>12</v>
      </c>
      <c r="C75" s="224">
        <f>'De Para Fiocruz'!H27</f>
        <v>1153320.5799999998</v>
      </c>
      <c r="D75" s="224">
        <f>'De Para Fiocruz'!I27</f>
        <v>51875.95</v>
      </c>
      <c r="E75" s="224">
        <f>'De Para Fiocruz'!J27</f>
        <v>686077.39</v>
      </c>
      <c r="F75" s="224">
        <f>'De Para Fiocruz'!K27</f>
        <v>263307.83</v>
      </c>
      <c r="G75" s="224">
        <f>'De Para Fiocruz'!L27</f>
        <v>152059.41</v>
      </c>
      <c r="H75" s="275">
        <f>'De Para Fiocruz'!M27</f>
        <v>415367.24</v>
      </c>
      <c r="I75" s="220"/>
      <c r="M75" s="221"/>
    </row>
    <row r="76" spans="1:13" ht="64.5" customHeight="1">
      <c r="A76" s="222">
        <v>60</v>
      </c>
      <c r="B76" s="223" t="s">
        <v>321</v>
      </c>
      <c r="C76" s="224">
        <f>'De Para Fiocruz'!H30</f>
        <v>177511.58</v>
      </c>
      <c r="D76" s="224">
        <f>'De Para Fiocruz'!I30</f>
        <v>13.37</v>
      </c>
      <c r="E76" s="224">
        <f>'De Para Fiocruz'!J30</f>
        <v>152147.57</v>
      </c>
      <c r="F76" s="224">
        <f>'De Para Fiocruz'!K30</f>
        <v>7684</v>
      </c>
      <c r="G76" s="224">
        <f>'De Para Fiocruz'!L30</f>
        <v>17666.64</v>
      </c>
      <c r="H76" s="275">
        <f>'De Para Fiocruz'!M30</f>
        <v>25350.64</v>
      </c>
      <c r="I76" s="220"/>
      <c r="M76" s="221"/>
    </row>
    <row r="77" spans="1:13" ht="64.5" customHeight="1">
      <c r="A77" s="217">
        <v>61</v>
      </c>
      <c r="B77" s="223" t="s">
        <v>322</v>
      </c>
      <c r="C77" s="224">
        <f>'De Para Fiocruz'!H32</f>
        <v>23590.44</v>
      </c>
      <c r="D77" s="224">
        <f>'De Para Fiocruz'!I32</f>
        <v>0</v>
      </c>
      <c r="E77" s="224">
        <f>'De Para Fiocruz'!J32</f>
        <v>0</v>
      </c>
      <c r="F77" s="224">
        <f>'De Para Fiocruz'!K32</f>
        <v>23590.44</v>
      </c>
      <c r="G77" s="224">
        <f>'De Para Fiocruz'!L32</f>
        <v>0</v>
      </c>
      <c r="H77" s="275">
        <f>'De Para Fiocruz'!M32</f>
        <v>23590.44</v>
      </c>
      <c r="I77" s="220"/>
      <c r="M77" s="221"/>
    </row>
    <row r="78" spans="1:13" ht="64.5" customHeight="1">
      <c r="A78" s="222">
        <v>62</v>
      </c>
      <c r="B78" s="223" t="s">
        <v>184</v>
      </c>
      <c r="C78" s="224">
        <f>'De Para Fiocruz'!H34</f>
        <v>3348214.8200000003</v>
      </c>
      <c r="D78" s="224">
        <f>'De Para Fiocruz'!I34</f>
        <v>71317.61</v>
      </c>
      <c r="E78" s="224">
        <f>'De Para Fiocruz'!J34</f>
        <v>2276667.4</v>
      </c>
      <c r="F78" s="224">
        <f>'De Para Fiocruz'!K34</f>
        <v>226494.88</v>
      </c>
      <c r="G78" s="224">
        <f>'De Para Fiocruz'!L34</f>
        <v>773734.93</v>
      </c>
      <c r="H78" s="275">
        <f>'De Para Fiocruz'!M34</f>
        <v>1000229.81</v>
      </c>
      <c r="I78" s="220"/>
      <c r="M78" s="221"/>
    </row>
    <row r="79" spans="1:13" ht="64.5" customHeight="1">
      <c r="A79" s="222">
        <v>63</v>
      </c>
      <c r="B79" s="223" t="s">
        <v>185</v>
      </c>
      <c r="C79" s="224">
        <f>'De Para Fiocruz'!H37</f>
        <v>4023018.86</v>
      </c>
      <c r="D79" s="224">
        <f>'De Para Fiocruz'!I37</f>
        <v>74806.97</v>
      </c>
      <c r="E79" s="224">
        <f>'De Para Fiocruz'!J37</f>
        <v>3173866.6399999997</v>
      </c>
      <c r="F79" s="224">
        <f>'De Para Fiocruz'!K37</f>
        <v>260210.01999999996</v>
      </c>
      <c r="G79" s="224">
        <f>'De Para Fiocruz'!L37</f>
        <v>514135.23</v>
      </c>
      <c r="H79" s="275">
        <f>'De Para Fiocruz'!M37</f>
        <v>774345.25</v>
      </c>
      <c r="I79" s="220"/>
      <c r="M79" s="221"/>
    </row>
    <row r="80" spans="1:13" ht="64.5" customHeight="1">
      <c r="A80" s="217">
        <v>64</v>
      </c>
      <c r="B80" s="223" t="s">
        <v>491</v>
      </c>
      <c r="C80" s="224">
        <f>'De Para Fiocruz'!H48</f>
        <v>398200.2</v>
      </c>
      <c r="D80" s="224">
        <f>'De Para Fiocruz'!I48</f>
        <v>10304.53</v>
      </c>
      <c r="E80" s="224">
        <f>'De Para Fiocruz'!J48</f>
        <v>325264.04</v>
      </c>
      <c r="F80" s="224">
        <f>'De Para Fiocruz'!K48</f>
        <v>28880.44</v>
      </c>
      <c r="G80" s="224">
        <f>'De Para Fiocruz'!L48</f>
        <v>33751.19</v>
      </c>
      <c r="H80" s="275">
        <f>'De Para Fiocruz'!M48</f>
        <v>62631.630000000005</v>
      </c>
      <c r="I80" s="220"/>
      <c r="M80" s="221"/>
    </row>
    <row r="81" spans="1:13" ht="64.5" customHeight="1">
      <c r="A81" s="222">
        <v>65</v>
      </c>
      <c r="B81" s="223" t="s">
        <v>6</v>
      </c>
      <c r="C81" s="224">
        <f>'De Para Fiocruz'!H50</f>
        <v>0</v>
      </c>
      <c r="D81" s="224">
        <f>'De Para Fiocruz'!I50</f>
        <v>0</v>
      </c>
      <c r="E81" s="224">
        <f>'De Para Fiocruz'!J50</f>
        <v>0</v>
      </c>
      <c r="F81" s="224">
        <f>'De Para Fiocruz'!K50</f>
        <v>0</v>
      </c>
      <c r="G81" s="224">
        <f>'De Para Fiocruz'!L50</f>
        <v>0</v>
      </c>
      <c r="H81" s="275">
        <f>'De Para Fiocruz'!M50</f>
        <v>0</v>
      </c>
      <c r="I81" s="220"/>
      <c r="M81" s="221"/>
    </row>
    <row r="82" spans="1:13" ht="64.5" customHeight="1">
      <c r="A82" s="222">
        <v>66</v>
      </c>
      <c r="B82" s="223" t="s">
        <v>7</v>
      </c>
      <c r="C82" s="224">
        <f>'De Para Fiocruz'!H54</f>
        <v>0</v>
      </c>
      <c r="D82" s="224">
        <f>'De Para Fiocruz'!I54</f>
        <v>0</v>
      </c>
      <c r="E82" s="224">
        <f>'De Para Fiocruz'!J54</f>
        <v>0</v>
      </c>
      <c r="F82" s="224">
        <f>'De Para Fiocruz'!K54</f>
        <v>0</v>
      </c>
      <c r="G82" s="224">
        <f>'De Para Fiocruz'!L54</f>
        <v>0</v>
      </c>
      <c r="H82" s="275">
        <f>'De Para Fiocruz'!M54</f>
        <v>0</v>
      </c>
      <c r="I82" s="220"/>
      <c r="M82" s="221"/>
    </row>
    <row r="83" spans="1:15" ht="64.5" customHeight="1">
      <c r="A83" s="242">
        <v>67</v>
      </c>
      <c r="B83" s="225" t="s">
        <v>186</v>
      </c>
      <c r="C83" s="219">
        <f aca="true" t="shared" si="5" ref="C83:H83">SUM(C84:C88)</f>
        <v>3763886.61</v>
      </c>
      <c r="D83" s="219">
        <f t="shared" si="5"/>
        <v>16757.489999999998</v>
      </c>
      <c r="E83" s="219">
        <f t="shared" si="5"/>
        <v>2397230.5800000005</v>
      </c>
      <c r="F83" s="219">
        <f t="shared" si="5"/>
        <v>13333.34</v>
      </c>
      <c r="G83" s="219">
        <f t="shared" si="5"/>
        <v>1336565.2</v>
      </c>
      <c r="H83" s="274">
        <f t="shared" si="5"/>
        <v>1349898.54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95</v>
      </c>
      <c r="C84" s="224">
        <f>'De Para Anss '!H18</f>
        <v>1670694.82</v>
      </c>
      <c r="D84" s="224">
        <f>'De Para Anss '!I18</f>
        <v>5156.03</v>
      </c>
      <c r="E84" s="224">
        <f>'De Para Anss '!J18</f>
        <v>1215987.36</v>
      </c>
      <c r="F84" s="224">
        <f>'De Para Anss '!K18</f>
        <v>13333.34</v>
      </c>
      <c r="G84" s="224">
        <f>'De Para Anss '!L18</f>
        <v>436218.09</v>
      </c>
      <c r="H84" s="275">
        <f>'De Para Anss '!M18</f>
        <v>449551.43000000005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187</v>
      </c>
      <c r="C85" s="224">
        <f>'De Para Anss '!H23</f>
        <v>1804861.32</v>
      </c>
      <c r="D85" s="224">
        <f>'De Para Anss '!I23</f>
        <v>7428.32</v>
      </c>
      <c r="E85" s="224">
        <f>'De Para Anss '!J23</f>
        <v>996162.79</v>
      </c>
      <c r="F85" s="224">
        <f>'De Para Anss '!K23</f>
        <v>0</v>
      </c>
      <c r="G85" s="224">
        <f>'De Para Anss '!L23</f>
        <v>801270.21</v>
      </c>
      <c r="H85" s="275">
        <f>'De Para Anss '!M23</f>
        <v>801270.21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491</v>
      </c>
      <c r="C86" s="224">
        <f>'De Para Anss '!H26</f>
        <v>119309.61</v>
      </c>
      <c r="D86" s="224">
        <f>'De Para Anss '!I26</f>
        <v>0</v>
      </c>
      <c r="E86" s="224">
        <f>'De Para Anss '!J26</f>
        <v>20232.71</v>
      </c>
      <c r="F86" s="224">
        <f>'De Para Anss '!K26</f>
        <v>0</v>
      </c>
      <c r="G86" s="224">
        <f>'De Para Anss '!L26</f>
        <v>99076.9</v>
      </c>
      <c r="H86" s="275">
        <f>'De Para Anss '!M26</f>
        <v>99076.9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6</v>
      </c>
      <c r="C87" s="224">
        <f>'De Para Anss '!H28</f>
        <v>169020.86</v>
      </c>
      <c r="D87" s="224">
        <f>'De Para Anss '!I28</f>
        <v>4173.14</v>
      </c>
      <c r="E87" s="224">
        <f>'De Para Anss '!J28</f>
        <v>164847.72</v>
      </c>
      <c r="F87" s="224">
        <f>'De Para Anss '!K28</f>
        <v>0</v>
      </c>
      <c r="G87" s="224">
        <f>'De Para Anss '!L28</f>
        <v>0</v>
      </c>
      <c r="H87" s="275">
        <f>'De Para Anss '!M28</f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7</v>
      </c>
      <c r="C88" s="276">
        <f>'De Para Anss '!H32</f>
        <v>0</v>
      </c>
      <c r="D88" s="276">
        <f>'De Para Anss '!I32</f>
        <v>0</v>
      </c>
      <c r="E88" s="276">
        <f>'De Para Anss '!J32</f>
        <v>0</v>
      </c>
      <c r="F88" s="276">
        <f>'De Para Anss '!K32</f>
        <v>0</v>
      </c>
      <c r="G88" s="276">
        <f>'De Para Anss '!L32</f>
        <v>0</v>
      </c>
      <c r="H88" s="277">
        <f>'De Para Anss '!M32</f>
        <v>0</v>
      </c>
      <c r="I88" s="220"/>
      <c r="M88" s="221"/>
      <c r="N88" s="228"/>
      <c r="O88" s="228"/>
    </row>
    <row r="89" spans="1:15" ht="64.5" customHeight="1" thickBot="1">
      <c r="A89" s="323" t="s">
        <v>188</v>
      </c>
      <c r="B89" s="324"/>
      <c r="C89" s="230">
        <f>(C21+C53+C59+C73+C83)-C23-C66-'De Para Fundo'!H154</f>
        <v>1823691700.6100001</v>
      </c>
      <c r="D89" s="230">
        <f>(D21+D53+D59+D73+D83)-D23-D66-'De Para Fundo'!I154</f>
        <v>43101495.470000006</v>
      </c>
      <c r="E89" s="230">
        <f>(E21+E53+E59+E73+E83)-E23-E66-'De Para Fundo'!J154</f>
        <v>612691418.0699999</v>
      </c>
      <c r="F89" s="230">
        <f>(F21+F53+F59+F73+F83)-F23-F66-'De Para Fundo'!K154</f>
        <v>321951219.7399999</v>
      </c>
      <c r="G89" s="230">
        <f>(G21+G53+G59+G73+G83)-G23-G66-'De Para Fundo'!L154</f>
        <v>845951880.37</v>
      </c>
      <c r="H89" s="230">
        <f>(H21+H53+H59+H73+H83)-H23-H66-'De Para Fundo'!M154</f>
        <v>1167903100.11</v>
      </c>
      <c r="I89" s="231"/>
      <c r="M89" s="221"/>
      <c r="N89" s="232"/>
      <c r="O89" s="232"/>
    </row>
    <row r="90" spans="1:15" ht="64.5" customHeight="1" thickBot="1">
      <c r="A90" s="323" t="s">
        <v>189</v>
      </c>
      <c r="B90" s="324"/>
      <c r="C90" s="230">
        <f aca="true" t="shared" si="6" ref="C90:H90">SUM(C18)</f>
        <v>83267480.63</v>
      </c>
      <c r="D90" s="230">
        <f t="shared" si="6"/>
        <v>100194.01999999999</v>
      </c>
      <c r="E90" s="230">
        <f t="shared" si="6"/>
        <v>47479081.099999994</v>
      </c>
      <c r="F90" s="230">
        <f t="shared" si="6"/>
        <v>32548652.35</v>
      </c>
      <c r="G90" s="230">
        <f t="shared" si="6"/>
        <v>3139552.88</v>
      </c>
      <c r="H90" s="230">
        <f t="shared" si="6"/>
        <v>35688205.230000004</v>
      </c>
      <c r="I90" s="231"/>
      <c r="M90" s="221"/>
      <c r="N90" s="232"/>
      <c r="O90" s="232"/>
    </row>
    <row r="91" spans="1:15" ht="64.5" customHeight="1" thickBot="1">
      <c r="A91" s="323" t="s">
        <v>190</v>
      </c>
      <c r="B91" s="324"/>
      <c r="C91" s="230">
        <f aca="true" t="shared" si="7" ref="C91:H91">SUM(C89:C90)</f>
        <v>1906959181.2400002</v>
      </c>
      <c r="D91" s="230">
        <f t="shared" si="7"/>
        <v>43201689.49000001</v>
      </c>
      <c r="E91" s="230">
        <f t="shared" si="7"/>
        <v>660170499.17</v>
      </c>
      <c r="F91" s="230">
        <f t="shared" si="7"/>
        <v>354499872.0899999</v>
      </c>
      <c r="G91" s="230">
        <f t="shared" si="7"/>
        <v>849091433.25</v>
      </c>
      <c r="H91" s="230">
        <f t="shared" si="7"/>
        <v>1203591305.34</v>
      </c>
      <c r="I91" s="231"/>
      <c r="M91" s="221"/>
      <c r="N91" s="232"/>
      <c r="O91" s="232"/>
    </row>
    <row r="92" spans="1:15" ht="64.5" customHeight="1" thickBot="1">
      <c r="A92" s="323" t="s">
        <v>191</v>
      </c>
      <c r="B92" s="324"/>
      <c r="C92" s="230">
        <f>C23+C66+'De Para Fundo'!H154</f>
        <v>472197196.54</v>
      </c>
      <c r="D92" s="230">
        <f>D23+D66+'De Para Fundo'!I154</f>
        <v>54575</v>
      </c>
      <c r="E92" s="230">
        <f>E23+E66+'De Para Fundo'!J154</f>
        <v>2916626.75</v>
      </c>
      <c r="F92" s="230">
        <f>F23+F66+'De Para Fundo'!K154</f>
        <v>2049642.27</v>
      </c>
      <c r="G92" s="230">
        <f>G23+G66+'De Para Fundo'!L154</f>
        <v>467176352.52</v>
      </c>
      <c r="H92" s="230">
        <f>H23+H66+'De Para Fundo'!M154</f>
        <v>469225994.78999996</v>
      </c>
      <c r="I92" s="231"/>
      <c r="M92" s="221"/>
      <c r="N92" s="232"/>
      <c r="O92" s="232"/>
    </row>
    <row r="93" spans="1:13" ht="64.5" customHeight="1" thickBot="1">
      <c r="A93" s="233"/>
      <c r="B93" s="234" t="s">
        <v>192</v>
      </c>
      <c r="C93" s="230">
        <f aca="true" t="shared" si="8" ref="C93:H93">SUM(C91:C92)+C19+C20</f>
        <v>2381950123.42</v>
      </c>
      <c r="D93" s="230">
        <f t="shared" si="8"/>
        <v>43319310.38000001</v>
      </c>
      <c r="E93" s="230">
        <f t="shared" si="8"/>
        <v>663256872.6899999</v>
      </c>
      <c r="F93" s="230">
        <f t="shared" si="8"/>
        <v>358472573.7599999</v>
      </c>
      <c r="G93" s="230">
        <f t="shared" si="8"/>
        <v>1316905679.35</v>
      </c>
      <c r="H93" s="230">
        <f t="shared" si="8"/>
        <v>1675378253.11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E14:E15"/>
    <mergeCell ref="F14:H14"/>
    <mergeCell ref="A13:B15"/>
    <mergeCell ref="A7:H7"/>
    <mergeCell ref="C13:H13"/>
    <mergeCell ref="C14:C15"/>
    <mergeCell ref="D14:D15"/>
    <mergeCell ref="A90:B90"/>
    <mergeCell ref="A91:B91"/>
    <mergeCell ref="A92:B92"/>
    <mergeCell ref="A89:B89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4" r:id="rId1"/>
  <headerFooter alignWithMargins="0">
    <oddFooter>&amp;C&amp;"Arial,Negrito"&amp;28Emissão ; &amp;D   às  &amp;T&amp;R&amp;"Arial,Negrito"&amp;28CAA/2003/CNS/FEV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celso.depollo</cp:lastModifiedBy>
  <cp:lastPrinted>2003-03-11T11:17:09Z</cp:lastPrinted>
  <dcterms:created xsi:type="dcterms:W3CDTF">1999-08-01T22:28:23Z</dcterms:created>
  <dcterms:modified xsi:type="dcterms:W3CDTF">2003-03-11T11:54:12Z</dcterms:modified>
  <cp:category/>
  <cp:version/>
  <cp:contentType/>
  <cp:contentStatus/>
</cp:coreProperties>
</file>